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9210" tabRatio="625" firstSheet="1" activeTab="7"/>
  </bookViews>
  <sheets>
    <sheet name="Ls_AgXLB_WorkbookFile" sheetId="1" state="veryHidden" r:id="rId1"/>
    <sheet name="B09-EXPL" sheetId="2" r:id="rId2"/>
    <sheet name="TM ĐTTC" sheetId="3" r:id="rId3"/>
    <sheet name="PL2" sheetId="4" r:id="rId4"/>
    <sheet name="LCTTLK (3)" sheetId="5" r:id="rId5"/>
    <sheet name="B02-PL " sheetId="6" r:id="rId6"/>
    <sheet name="NGOAI BANG" sheetId="7" r:id="rId7"/>
    <sheet name="B01-B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cctype" localSheetId="5">'[7]B01-BS'!#REF!</definedName>
    <definedName name="acctype" localSheetId="4">'[9]B01-BS'!#REF!</definedName>
    <definedName name="acctype" localSheetId="2">'[8]B01-BS'!#REF!</definedName>
    <definedName name="acctype">'B01-BS'!#REF!</definedName>
    <definedName name="AS2DocOpenMode" hidden="1">"AS2DocumentBrowse"</definedName>
    <definedName name="BMTK">#REF!</definedName>
    <definedName name="BS_Month">#REF!</definedName>
    <definedName name="CANDOI">#REF!</definedName>
    <definedName name="CDSPS">#REF!</definedName>
    <definedName name="CF_Last_Period">#REF!</definedName>
    <definedName name="CF_Period">#REF!</definedName>
    <definedName name="Company_Address">'[1]MASTER'!$D$8</definedName>
    <definedName name="Company_Address2">'[1]MASTER'!$D$9</definedName>
    <definedName name="Company_Name">'[1]MASTER'!$D$6</definedName>
    <definedName name="Convert_month">#REF!</definedName>
    <definedName name="Currency">'[1]MASTER'!$D$11</definedName>
    <definedName name="DB_Code">'[2]MASTER'!$D$13</definedName>
    <definedName name="DBASE">#REF!</definedName>
    <definedName name="DCKCO_CD">#REF!</definedName>
    <definedName name="DCKNO_CD">#REF!</definedName>
    <definedName name="DDKNO_CD">#REF!</definedName>
    <definedName name="DUDKCO_CD">#REF!</definedName>
    <definedName name="GHISO">#REF!</definedName>
    <definedName name="MATK_CD">#REF!</definedName>
    <definedName name="MTK_CD">#REF!</definedName>
    <definedName name="NKCHUNG">#REF!</definedName>
    <definedName name="NKCHUNGsun">#REF!</definedName>
    <definedName name="O_month">'[6]BS'!#REF!</definedName>
    <definedName name="PERIOD">#REF!</definedName>
    <definedName name="PERIOD_FR" localSheetId="5">'[7]B01-BS'!#REF!</definedName>
    <definedName name="PERIOD_FR" localSheetId="4">'[9]B01-BS'!#REF!</definedName>
    <definedName name="PERIOD_FR" localSheetId="2">'[8]B01-BS'!#REF!</definedName>
    <definedName name="PERIOD_FR">'B01-BS'!#REF!</definedName>
    <definedName name="period_last">#REF!</definedName>
    <definedName name="Period_This" localSheetId="5">#REF!</definedName>
    <definedName name="Period_This">'B01-BS'!$F$6</definedName>
    <definedName name="PERIOD_TO" localSheetId="5">'[7]B01-BS'!#REF!</definedName>
    <definedName name="PERIOD_TO" localSheetId="4">'[9]B01-BS'!#REF!</definedName>
    <definedName name="PERIOD_TO" localSheetId="2">'[8]B01-BS'!#REF!</definedName>
    <definedName name="PERIOD_TO">'B01-BS'!#REF!</definedName>
    <definedName name="_xlnm.Print_Titles" localSheetId="6">'NGOAI BANG'!$6:$8</definedName>
    <definedName name="ProductName">'[5]Menu'!$F$2</definedName>
    <definedName name="PSCO_CD">#REF!</definedName>
    <definedName name="PSNO_CD">#REF!</definedName>
    <definedName name="S_DB">'B09-EXPL'!$D$5</definedName>
    <definedName name="SOCT_NK">#REF!</definedName>
    <definedName name="SOTIENCO_NK">#REF!</definedName>
    <definedName name="SOTIENNO_NK">#REF!</definedName>
    <definedName name="SOTT_NK">#REF!</definedName>
    <definedName name="SUM_IF_LEFT_TKNO_NK_3__LEFT_CANDOI_A11_3__1_0___SOTIENNO_NK">#REF!</definedName>
    <definedName name="TextRefCopyRangeCount" hidden="1">6</definedName>
    <definedName name="TKCO_NK">#REF!</definedName>
    <definedName name="TKNO_NK">#REF!</definedName>
  </definedNames>
  <calcPr fullCalcOnLoad="1"/>
</workbook>
</file>

<file path=xl/comments3.xml><?xml version="1.0" encoding="utf-8"?>
<comments xmlns="http://schemas.openxmlformats.org/spreadsheetml/2006/main">
  <authors>
    <author>linh.dtm</author>
  </authors>
  <commentList>
    <comment ref="C82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Bản Việt chi trả 36.943 CP LHG (Long Hậu), 29/10 bán 36.940 CP LHG chi trả UTĐT, còn dư 3 CP lẻ chuyển qua DVSC</t>
        </r>
      </text>
    </comment>
    <comment ref="C84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2 CP từ việc hổ trợ mua CK lô lẻ từ CT CK Tầm Nhìn</t>
        </r>
      </text>
    </comment>
    <comment ref="C106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18/6 VCB phát hành cp tăng vốn tỷ lệ 15% (100:15), 15/8 cp về TK 016P 47.840 cp (=318.937*15/100)</t>
        </r>
      </text>
    </comment>
    <comment ref="C71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cp lẻ từ KH TK 016C003903</t>
        </r>
      </text>
    </comment>
    <comment ref="C80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cp lẻ từ KH TK 016C003903</t>
        </r>
      </text>
    </comment>
    <comment ref="C75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từ TK 016C001719</t>
        </r>
      </text>
    </comment>
    <comment ref="C77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từ TK 016C004777</t>
        </r>
      </text>
    </comment>
    <comment ref="D71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cp lẻ từ KH TK 016C003903</t>
        </r>
      </text>
    </comment>
    <comment ref="D75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từ TK 016C001719</t>
        </r>
      </text>
    </comment>
    <comment ref="D77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từ TK 016C004777</t>
        </r>
      </text>
    </comment>
    <comment ref="D80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cp lẻ từ KH TK 016C003903</t>
        </r>
      </text>
    </comment>
    <comment ref="D82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Bản Việt chi trả 36.943 CP LHG (Long Hậu), 29/10 bán 36.940 CP LHG chi trả UTĐT, còn dư 3 CP lẻ chuyển qua DVSC</t>
        </r>
      </text>
    </comment>
    <comment ref="D84" authorId="0">
      <text>
        <r>
          <rPr>
            <b/>
            <sz val="8"/>
            <rFont val="Tahoma"/>
            <family val="0"/>
          </rPr>
          <t>linh.dtm:</t>
        </r>
        <r>
          <rPr>
            <sz val="8"/>
            <rFont val="Tahoma"/>
            <family val="0"/>
          </rPr>
          <t xml:space="preserve">
nhận 2 CP từ việc hổ trợ mua CK lô lẻ từ CT CK Tầm Nhìn</t>
        </r>
      </text>
    </comment>
  </commentList>
</comments>
</file>

<file path=xl/comments5.xml><?xml version="1.0" encoding="utf-8"?>
<comments xmlns="http://schemas.openxmlformats.org/spreadsheetml/2006/main">
  <authors>
    <author>huong.mtn</author>
  </authors>
  <commentList>
    <comment ref="D11" authorId="0">
      <text>
        <r>
          <rPr>
            <b/>
            <sz val="8"/>
            <rFont val="Tahoma"/>
            <family val="2"/>
          </rPr>
          <t>DUNG CHINH COT NAY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huong.mtn</author>
  </authors>
  <commentList>
    <comment ref="D12" authorId="0">
      <text>
        <r>
          <rPr>
            <sz val="8"/>
            <rFont val="Tahoma"/>
            <family val="0"/>
          </rPr>
          <t xml:space="preserve">Nho hide cot nay
</t>
        </r>
      </text>
    </comment>
  </commentList>
</comments>
</file>

<file path=xl/sharedStrings.xml><?xml version="1.0" encoding="utf-8"?>
<sst xmlns="http://schemas.openxmlformats.org/spreadsheetml/2006/main" count="1390" uniqueCount="979">
  <si>
    <t>CÁC CHỈ TIÊU NGOÀI BẢNG CÂN ĐỐI KẾ TOÁN</t>
  </si>
  <si>
    <t>Chỉ tiêu</t>
  </si>
  <si>
    <t>Mã</t>
  </si>
  <si>
    <t>Số</t>
  </si>
  <si>
    <t xml:space="preserve"> cuối năm</t>
  </si>
  <si>
    <t>1. Tài sản cố định thuê ngoài</t>
  </si>
  <si>
    <t>001</t>
  </si>
  <si>
    <t>2. Vật tư, chứng chỉ có giá nhận giữ hộ</t>
  </si>
  <si>
    <t>002</t>
  </si>
  <si>
    <t>3. Tài sản nhận ký cược</t>
  </si>
  <si>
    <t>003</t>
  </si>
  <si>
    <t>4. Nợ khó đòi đã xử lý</t>
  </si>
  <si>
    <t>004</t>
  </si>
  <si>
    <t>5. Ngoại tệ các loại</t>
  </si>
  <si>
    <t>005</t>
  </si>
  <si>
    <t xml:space="preserve">6. Chứng khoán lưu ký </t>
  </si>
  <si>
    <t>006</t>
  </si>
  <si>
    <t>Trong đó:</t>
  </si>
  <si>
    <t xml:space="preserve">6.1. Chứng khoán giao dịch </t>
  </si>
  <si>
    <t>007</t>
  </si>
  <si>
    <t>6.1.1. Chứng khoán giao dịch của thành viên lưu ký</t>
  </si>
  <si>
    <t>008</t>
  </si>
  <si>
    <t>6.1.2. Chứng khoán giao dịch của khách hàng trong nước</t>
  </si>
  <si>
    <t>009</t>
  </si>
  <si>
    <t>6.4.4. Chứng khoán tạm giữ của tổ chức khác</t>
  </si>
  <si>
    <t>023</t>
  </si>
  <si>
    <t>024</t>
  </si>
  <si>
    <t>6.5. Chứng khoán chờ thanh toán</t>
  </si>
  <si>
    <t>025</t>
  </si>
  <si>
    <t xml:space="preserve"> - Các khoản khác</t>
  </si>
  <si>
    <t>3- Những thông tin khác:</t>
  </si>
  <si>
    <t>&lt;&lt;321%,325%</t>
  </si>
  <si>
    <t>&lt;&lt;431%,353101,353201,353301</t>
  </si>
  <si>
    <t>7.2.1. Chứng khoán tạm ngừng giao dịch của thành viên lưu ký</t>
  </si>
  <si>
    <t>057</t>
  </si>
  <si>
    <t>336%</t>
  </si>
  <si>
    <t>337%</t>
  </si>
  <si>
    <t>&lt;&lt;4111%</t>
  </si>
  <si>
    <t>4112%</t>
  </si>
  <si>
    <t>412%</t>
  </si>
  <si>
    <t>413%</t>
  </si>
  <si>
    <t>414101</t>
  </si>
  <si>
    <t>331501</t>
  </si>
  <si>
    <t>&lt;&lt;311%,315%,341%,342%</t>
  </si>
  <si>
    <t>&lt;&lt;D02</t>
  </si>
  <si>
    <t>D13</t>
  </si>
  <si>
    <t>&lt;&lt;D04,D05,D06,D07,D08,D09,D10,D11</t>
  </si>
  <si>
    <t>9- Nguyên tắc và phương pháp ghi nhận chi phí thuế thu nhập doanh nghiệp hiện hành, chi phí thuế thu nhập doanh nghiệp hoãn lại.</t>
  </si>
  <si>
    <t>10- Các nghiệp vụ dự phòng rủi ro hối đoái.</t>
  </si>
  <si>
    <t>01.Tiền và tương đương tiền</t>
  </si>
  <si>
    <t xml:space="preserve">   - Tiền gửi ngân hàng</t>
  </si>
  <si>
    <t xml:space="preserve">   - Tiền đang chuyển</t>
  </si>
  <si>
    <t xml:space="preserve">   - Tiền gửi về bán chứng khoán bảo lãnh phát hành</t>
  </si>
  <si>
    <t xml:space="preserve"> - Giá trị hao mòn luỹ kế (*)</t>
  </si>
  <si>
    <t>226</t>
  </si>
  <si>
    <t>3. Tài sản cố định vô hình</t>
  </si>
  <si>
    <t>227</t>
  </si>
  <si>
    <t>V.06</t>
  </si>
  <si>
    <t>4. Chi phí đầu tư xây dựng cơ bản dở dang</t>
  </si>
  <si>
    <t>230</t>
  </si>
  <si>
    <t>III. Bất động sản đầu tư</t>
  </si>
  <si>
    <t>240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</si>
  <si>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</si>
  <si>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</si>
  <si>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</si>
  <si>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</si>
  <si>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</si>
  <si>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</si>
  <si>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 xml:space="preserve">3. Đầu tư chứng khoán dài hạn </t>
  </si>
  <si>
    <t>253</t>
  </si>
  <si>
    <t xml:space="preserve">   - Chứng khoán sẵn sàng để bán</t>
  </si>
  <si>
    <t>254</t>
  </si>
  <si>
    <t xml:space="preserve">   - Chứng khoán nắm giữ đến ngày đáo hạn</t>
  </si>
  <si>
    <t>255</t>
  </si>
  <si>
    <t>4. Đầu tư dài hạn khác</t>
  </si>
  <si>
    <t>258</t>
  </si>
  <si>
    <t>5. Dự phòng giảm giá đầu tư tài chính dài hạn (*)</t>
  </si>
  <si>
    <t>259</t>
  </si>
  <si>
    <t>6.3. Chứng khoán cầm cố</t>
  </si>
  <si>
    <t>6.3.1. Chứng khoán cầm cố của thành viên lưu ký</t>
  </si>
  <si>
    <t>016</t>
  </si>
  <si>
    <t>6.3.2. Chứng khoán cầm cố của khách hàng trong nước</t>
  </si>
  <si>
    <t>6.3.3. Chứng khoán cầm cố  của khách hàng nước ngoài</t>
  </si>
  <si>
    <t>017</t>
  </si>
  <si>
    <t>6.3.4. Chứng khoán cầm cố của tổ chức khác</t>
  </si>
  <si>
    <t>018</t>
  </si>
  <si>
    <t>019</t>
  </si>
  <si>
    <t xml:space="preserve">6.4. Chứng khoán tạm giữ </t>
  </si>
  <si>
    <t>020</t>
  </si>
  <si>
    <t>6.4.1. Chứng khoán tạm giữ của thành viên lưu ký</t>
  </si>
  <si>
    <t>021</t>
  </si>
  <si>
    <t>6.4.2. Chứng khoán tạm giữ của khách hàng trong nước</t>
  </si>
  <si>
    <t>6.4.3. Chứng khoán tạm giữ của khách hàng nước ngoài</t>
  </si>
  <si>
    <t>022</t>
  </si>
  <si>
    <t>7.1.4. Chứng khoán giao dịch của tổ chức khác</t>
  </si>
  <si>
    <t>055</t>
  </si>
  <si>
    <t xml:space="preserve">7.2. Chứng khoán tạm ngừng giao dịch </t>
  </si>
  <si>
    <t>056</t>
  </si>
  <si>
    <t xml:space="preserve">&gt;'[LASATA SETUP FILE]
Date=2009-10-13 09:31:52
FileType=Agora XLB Data Fill
Version=0
Buffer=
@systemProduct:Str=SS4
@systemTable:Str=LA
@filterFrom_DbC:Str=DVS
@filterFrom_/LA/Ldg:Str=A
@filterFrom_/LA/AccCde:Str=$B$2{P}1
@filterTo_/LA/AccCde:Str=$B$2{P}2
@filterFrom_/LA/Prd:Str=$B$3{P}3
@filterTo_/LA/Prd:Str=$C$3{P}4
@filterFrom_/LA/DC:Str=B
@outputField_/LA/AccCde:Str=
@outputField_/LA/TrnDte:Str=
@outputField_/LA/JnlNo:Str=
@outputField_/LA/Desc:Str=
@outputField_/LA/BseAmt{ExtractType}1:Str=
@outputField_/LA/TC3:Str=
@formatType:Lng=-4154
@formatNumber:Int=1
@formatPattern:Int=1
@formatFont:Int=1
@formatWidth:Int=1
@formatAlignment:Int=1
@formatBorder:Int=1
@filenmSetupfile:Str=
@filenmWorkbookSetupFile:Str=Summary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@settngReportStyle:Lng=1
</t>
  </si>
  <si>
    <t>4 - Đặc điểm hoạt động của doanh nghiệp trong quý tài chính có ảnh hưởng đến Báo cáo tài chính</t>
  </si>
  <si>
    <t xml:space="preserve">   đã được ghi nhận từ các quý trước</t>
  </si>
  <si>
    <t>- Khoản hoàn nhập thuế thu nhập hoãn lại phải trả đã được ghi nhận từ các quý trước</t>
  </si>
  <si>
    <t>1. Thông tin về các giao dịch không bằng tiền phát sinh trong Quý báo cáo:</t>
  </si>
  <si>
    <t xml:space="preserve">2- Thông tin so sánh (những thay đổi về thông tin trong báo cáo tài chính của các niên độ kế toán trước): </t>
  </si>
  <si>
    <t>1- Thông tin về các bên liên quan:</t>
  </si>
  <si>
    <t xml:space="preserve"> - Việc mua tài sản bằng cách nhận các khoản nợ liên quan trực tiếp hoặc thông qua nghiệp vụ cho thuê tài chính; </t>
  </si>
  <si>
    <t xml:space="preserve"> - Việc chuyển nợ thành vốn chủ sở hữu.</t>
  </si>
  <si>
    <t xml:space="preserve">         - Nguyên liệu, vật liệu 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</si>
  <si>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</si>
  <si>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</si>
  <si>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</si>
  <si>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</si>
  <si>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>&lt;&lt;141%,144%,151%,152%,153%</t>
  </si>
  <si>
    <t>&lt;&lt;3311%,3312%,3313%,3314%</t>
  </si>
  <si>
    <t>- Phải thu Trung tâm lưu ký chứng khoán</t>
  </si>
  <si>
    <t>12. Chi phí phải trả:</t>
  </si>
  <si>
    <t>Đồng Việt Nam</t>
  </si>
  <si>
    <t>Nhật ký chung</t>
  </si>
  <si>
    <t xml:space="preserve"> - Phải thu tổ chức phát hành (bảo lãnh  phát hành) chứng khóan</t>
  </si>
  <si>
    <t>Chế độ Công ty chứng khoán ban hành theo Thông tư số 95/2008 ngày 24 tháng 10 năm 2008 của Bộ Tài chính.</t>
  </si>
  <si>
    <t xml:space="preserve"> - Nguyên tắc ghi nhận TSCĐ (hữu hình, vô hình, thuê tài chính): Giá mua cộng Chi phí mua</t>
  </si>
  <si>
    <t xml:space="preserve"> - Các khoản đầu tư vào công ty con;</t>
  </si>
  <si>
    <t xml:space="preserve"> - Các khoản vốn góp liên doanh;</t>
  </si>
  <si>
    <t xml:space="preserve"> - Phương pháp khấu hao TSCĐ (hữu hình, vô hình, thuê tài chính): Khấu hao theo phuơng pháp đường thẳng</t>
  </si>
  <si>
    <t xml:space="preserve"> - Chi phí trả trước:</t>
  </si>
  <si>
    <t xml:space="preserve"> - Chi phí khác:</t>
  </si>
  <si>
    <t xml:space="preserve"> - Nguyên tắc ghi nhận vốn đầu tư của chủ sở hữu, thặng dư vốn cổ phần, vốn khác của chủ sở hữu.</t>
  </si>
  <si>
    <t xml:space="preserve"> - Nguyên tắc ghi nhận chênh lệch đánh giá lại tài sản.</t>
  </si>
  <si>
    <t xml:space="preserve"> - Nguyên tắc ghi nhận chênh lệch tỷ giá.</t>
  </si>
  <si>
    <t xml:space="preserve"> - Nguyên tắc ghi nhận lợi nhuận chưa phân phối.</t>
  </si>
  <si>
    <t xml:space="preserve"> - Các khoản đầu tư chứng khoán: giá bình quân tại thời điểm</t>
  </si>
  <si>
    <t xml:space="preserve"> - Các khoản đầu tư ngắn hạn, dài hạn khác</t>
  </si>
  <si>
    <t xml:space="preserve"> - Phương pháp lập dự phòng giảm giá đầu tư ngắn hạn, dài hạn: chênh lệch giữa giá mua thực tế và giá mua bán tại thời điểm 31.12 của năm tài chánh</t>
  </si>
  <si>
    <t xml:space="preserve"> - Phương pháp phân bổ chi phí trả trước</t>
  </si>
  <si>
    <t>111%</t>
  </si>
  <si>
    <t>&gt;&gt;Summary Report 1</t>
  </si>
  <si>
    <t>&gt;'adb</t>
  </si>
  <si>
    <t>112%</t>
  </si>
  <si>
    <t>1312%</t>
  </si>
  <si>
    <t>1388%</t>
  </si>
  <si>
    <t>1314%</t>
  </si>
  <si>
    <t>133101</t>
  </si>
  <si>
    <t>139101</t>
  </si>
  <si>
    <t>&lt;&lt;3335%,333142,333141</t>
  </si>
  <si>
    <t>&lt;&lt;335111,335121</t>
  </si>
  <si>
    <t>4111%</t>
  </si>
  <si>
    <t>411211</t>
  </si>
  <si>
    <t>&lt;&lt;411221,411281</t>
  </si>
  <si>
    <t>2141%</t>
  </si>
  <si>
    <t xml:space="preserve">   Giá trị còn lại của TSCĐ hữu hình</t>
  </si>
  <si>
    <t>2136%</t>
  </si>
  <si>
    <t>2143%</t>
  </si>
  <si>
    <t xml:space="preserve"> - Chi phí trả trước dài hạn khác</t>
  </si>
  <si>
    <t>333111</t>
  </si>
  <si>
    <t>333401</t>
  </si>
  <si>
    <t>3337%</t>
  </si>
  <si>
    <t>&lt;&lt;333131,3338%,3339%</t>
  </si>
  <si>
    <t>245101</t>
  </si>
  <si>
    <t>3381%</t>
  </si>
  <si>
    <t>3382%</t>
  </si>
  <si>
    <t>3387%</t>
  </si>
  <si>
    <t xml:space="preserve">    - Lãi, lỗ từ hoạt động đầu tư khác</t>
  </si>
  <si>
    <t>11%</t>
  </si>
  <si>
    <t>&lt;&lt;214%</t>
  </si>
  <si>
    <t>229%</t>
  </si>
  <si>
    <t>&lt;&lt;211%,212%,213%,241%</t>
  </si>
  <si>
    <t>&lt;&lt;242%,142%</t>
  </si>
  <si>
    <t>&lt;&lt;118%,114%</t>
  </si>
  <si>
    <t xml:space="preserve">                                                    Đơn vị tính : VND</t>
  </si>
  <si>
    <t>&lt;&lt;121%,122%,123%,128%</t>
  </si>
  <si>
    <t>129%</t>
  </si>
  <si>
    <t>133%</t>
  </si>
  <si>
    <t>136%</t>
  </si>
  <si>
    <t>139%</t>
  </si>
  <si>
    <t>142%</t>
  </si>
  <si>
    <t>211%</t>
  </si>
  <si>
    <t>212%</t>
  </si>
  <si>
    <t>213%</t>
  </si>
  <si>
    <t>214101</t>
  </si>
  <si>
    <t>214201</t>
  </si>
  <si>
    <t>214301</t>
  </si>
  <si>
    <t>241%</t>
  </si>
  <si>
    <t>242%</t>
  </si>
  <si>
    <t>245%</t>
  </si>
  <si>
    <t>&lt;&lt;244%,246%</t>
  </si>
  <si>
    <t>&lt;&lt;311%,315%</t>
  </si>
  <si>
    <t>333%</t>
  </si>
  <si>
    <t>334%</t>
  </si>
  <si>
    <t>335%</t>
  </si>
  <si>
    <t>Mẫu số B01 - CTCK</t>
  </si>
  <si>
    <t>Ban hành theo T.Tư số 95/2008 /TT -BTC</t>
  </si>
  <si>
    <t xml:space="preserve">BẢNG CÂN ĐỐI KẾ TOÁN </t>
  </si>
  <si>
    <t>TÀI SẢN</t>
  </si>
  <si>
    <t>MÃ SỐ</t>
  </si>
  <si>
    <t>Thuyết minh</t>
  </si>
  <si>
    <t>A - TÀI SẢN NGẮN HẠN (100=110+120+130+140+150)</t>
  </si>
  <si>
    <t>I. Tiền và các khoản tương đương tiền</t>
  </si>
  <si>
    <t>V.01</t>
  </si>
  <si>
    <t>1. Tiền</t>
  </si>
  <si>
    <t>2. Các khoản tương đương tiền</t>
  </si>
  <si>
    <t xml:space="preserve">II. Các khoản đầu tư tài chính ngắn hạn </t>
  </si>
  <si>
    <t>V.04</t>
  </si>
  <si>
    <t xml:space="preserve">1. Đầu tư ngắn hạn    </t>
  </si>
  <si>
    <t>2. Dự phòng giảm giá đầu tư ngắn hạn (*)</t>
  </si>
  <si>
    <t>III. Các khoản phải thu ngắn hạn</t>
  </si>
  <si>
    <t>V.11</t>
  </si>
  <si>
    <t>1. Phải thu của khách hàng</t>
  </si>
  <si>
    <t>2. Trả trước cho người bán</t>
  </si>
  <si>
    <t xml:space="preserve">3. Phải thu nội bộ ngắn hạn </t>
  </si>
  <si>
    <t>4. Phải thu hoạt động giao dịch chứng khoán</t>
  </si>
  <si>
    <t>5. Các khoản phải thu khác</t>
  </si>
  <si>
    <t>6. Dự phòng phải thu ngắn hạn khó đòi(*)</t>
  </si>
  <si>
    <t>IV. Hàng tồn kho</t>
  </si>
  <si>
    <t>V.02</t>
  </si>
  <si>
    <t>V. Tài sản ngắn hạn khác</t>
  </si>
  <si>
    <t>1. Chi phí trả trước ngắn hạn</t>
  </si>
  <si>
    <r>
      <t>2. Thuế GTGT được khấu trừ</t>
    </r>
    <r>
      <rPr>
        <sz val="13"/>
        <color indexed="14"/>
        <rFont val="Times New Roman"/>
        <family val="1"/>
      </rPr>
      <t xml:space="preserve">  </t>
    </r>
  </si>
  <si>
    <t>3. Thuế và các khoản phải thu nhà nước</t>
  </si>
  <si>
    <t>B - TÀI SẢN DÀI HẠN (200=210+220+240+250+260)</t>
  </si>
  <si>
    <t>I. Các khoản phải thu dài hạn</t>
  </si>
  <si>
    <t xml:space="preserve">1. Phải thu dài hạn của khách hàng  </t>
  </si>
  <si>
    <t>2.Vốn kinh doanh ở đơn vị trực thuộc</t>
  </si>
  <si>
    <t>3. Phải thu dài hạn nội bộ</t>
  </si>
  <si>
    <t>&lt;&lt;341%,342%,346%,33881%</t>
  </si>
  <si>
    <t>4. Phải thu dài hạn khác</t>
  </si>
  <si>
    <t>5. Dự phòng phải thu dài hạn khó đòi (*)</t>
  </si>
  <si>
    <t>II. Tài sản cố định</t>
  </si>
  <si>
    <t xml:space="preserve"> 1. Tài sản cố định hữu hình</t>
  </si>
  <si>
    <t>V.05</t>
  </si>
  <si>
    <t xml:space="preserve">- Nguyên giá </t>
  </si>
  <si>
    <t>- Giá trị hao mòn luỹ kế(*)</t>
  </si>
  <si>
    <t xml:space="preserve"> 2. Tài sản cố định thuê tài chính</t>
  </si>
  <si>
    <t xml:space="preserve"> - Nguyên giá</t>
  </si>
  <si>
    <t>225</t>
  </si>
  <si>
    <t>Cộng</t>
  </si>
  <si>
    <t>02. Hàng tồn kho</t>
  </si>
  <si>
    <t xml:space="preserve">          - Công cụ, dụng cụ </t>
  </si>
  <si>
    <t>CHỈ TIÊU</t>
  </si>
  <si>
    <t>a) Của công ty chứng khoán</t>
  </si>
  <si>
    <t xml:space="preserve">  - Cổ phiếu</t>
  </si>
  <si>
    <t xml:space="preserve">  - Trái phiếu</t>
  </si>
  <si>
    <t xml:space="preserve"> - Cổ phiếu</t>
  </si>
  <si>
    <t xml:space="preserve"> - Trái phiếu</t>
  </si>
  <si>
    <t xml:space="preserve"> - Chứng khoán khác</t>
  </si>
  <si>
    <t>Tổng cộng</t>
  </si>
  <si>
    <t>04. Tình hình đầu tư tài chính</t>
  </si>
  <si>
    <t>So với giá thị trường</t>
  </si>
  <si>
    <t>Tăng</t>
  </si>
  <si>
    <t>Giảm</t>
  </si>
  <si>
    <t>III. Đầu tư góp vốn</t>
  </si>
  <si>
    <t>IV. Đầu tư tài chính khác</t>
  </si>
  <si>
    <t>05. Tình hình tăng, giảm tài sản cố định hữu hình:</t>
  </si>
  <si>
    <t>Máy móc, thiết bị</t>
  </si>
  <si>
    <t>Phương tiện vận tải, truyền dẫn</t>
  </si>
  <si>
    <t>Khoản mục</t>
  </si>
  <si>
    <t>- Đầu tư XDCB hoàn thành</t>
  </si>
  <si>
    <t>- Tăng khác</t>
  </si>
  <si>
    <t>- Chuyển sang bất động sản đầu tư</t>
  </si>
  <si>
    <t>- Thanh lý, nhượng bán</t>
  </si>
  <si>
    <t>- Giảm khác</t>
  </si>
  <si>
    <t xml:space="preserve">   Giá trị hao mòn lũy kế</t>
  </si>
  <si>
    <t xml:space="preserve"> </t>
  </si>
  <si>
    <t xml:space="preserve">  - Các cam kết về việc mua, bán TSCĐ hữu hình có giá trị lớn trong tương lai:</t>
  </si>
  <si>
    <t xml:space="preserve">  - Các thay đổi khác về TSCĐ hữu hình:</t>
  </si>
  <si>
    <t xml:space="preserve">  </t>
  </si>
  <si>
    <t>06. Tình hình tăng, giảm  TSCĐ vô hình</t>
  </si>
  <si>
    <t>TSCĐ vô hình khác</t>
  </si>
  <si>
    <t>- Tạo ra từ nội bộ doanh nghiệp</t>
  </si>
  <si>
    <t>- Tăng do hợp nhất kinh doanh</t>
  </si>
  <si>
    <t xml:space="preserve">  Giá trị hao mòn lũy kế</t>
  </si>
  <si>
    <t>08. Thuế và các khoản phải nộp nhà nước</t>
  </si>
  <si>
    <t>- Thuế giá trị gia tăng</t>
  </si>
  <si>
    <t>- Thuế tiêu thụ đặc biệt</t>
  </si>
  <si>
    <t>- Thuế xuất, nhập khẩu</t>
  </si>
  <si>
    <t>- Thuế thu nhập doanh nghiệp</t>
  </si>
  <si>
    <t>- Thuế thu nhập cá nhân</t>
  </si>
  <si>
    <t>- Thuế nhà đất và tiền thuê đất</t>
  </si>
  <si>
    <t>- Các khoản phí, lệ phí và các khoản phải nộp khác</t>
  </si>
  <si>
    <t xml:space="preserve">                             Cộng</t>
  </si>
  <si>
    <t>09. Tài sản thuế thu nhập hoãn lại và thuế thu nhập hoãn lại phải trả</t>
  </si>
  <si>
    <t xml:space="preserve"> a. Tài sản thuế thu nhập hoãn lại:</t>
  </si>
  <si>
    <t xml:space="preserve">- Tài sản thuế thu nhập hoãn lại liên quan đến </t>
  </si>
  <si>
    <t xml:space="preserve">    khoản chênh lệch tạm thời được khấu trừ</t>
  </si>
  <si>
    <t xml:space="preserve">    khoản lỗ tính thuế chưa sử dụng</t>
  </si>
  <si>
    <t xml:space="preserve">   khoản ưu đãi tính thuế chưa sử dụng</t>
  </si>
  <si>
    <t xml:space="preserve">- Khoản hoàn nhập tài sản thuế thu nhập hoãn lại </t>
  </si>
  <si>
    <t>Trần Thị Rồng</t>
  </si>
  <si>
    <t>b. Thuế thu nhập hoãn lại phải trả</t>
  </si>
  <si>
    <t>- Thuế thu nhập hoãn lại phải trả phát sinh từ các khoản chênh lệch tạm thời chịu thuế</t>
  </si>
  <si>
    <t>- Thuế thu nhập hoãn lại phải trả</t>
  </si>
  <si>
    <t>- Tiền nộp ban đầu</t>
  </si>
  <si>
    <t xml:space="preserve">2. Phải trả dài hạn nội bộ </t>
  </si>
  <si>
    <t>V.14</t>
  </si>
  <si>
    <t>3. Phải trả dài hạn khác</t>
  </si>
  <si>
    <t>4. Vay và nợ dài hạn</t>
  </si>
  <si>
    <t>V.15</t>
  </si>
  <si>
    <t>5. Thuế thu nhập hoãn lại phải trả</t>
  </si>
  <si>
    <t>6. Dự phòng trợ cấp mất việc làm</t>
  </si>
  <si>
    <t>7. Dự phòng phải trả dài hạn</t>
  </si>
  <si>
    <t>337</t>
  </si>
  <si>
    <t>B - VỐN CHỦ SỞ HỮU (400=410+430)</t>
  </si>
  <si>
    <t>400</t>
  </si>
  <si>
    <t>I - Vốn chủ sở hữu</t>
  </si>
  <si>
    <t>410</t>
  </si>
  <si>
    <t>V.16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</si>
  <si>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</si>
  <si>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</si>
  <si>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</si>
  <si>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</si>
  <si>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</si>
  <si>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</si>
  <si>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416</t>
  </si>
  <si>
    <t xml:space="preserve">7. Quỹ đầu tư phát triển </t>
  </si>
  <si>
    <t>417</t>
  </si>
  <si>
    <t>10. Lợi nhuận sau thuế chưa phân phối</t>
  </si>
  <si>
    <t>420</t>
  </si>
  <si>
    <t>440</t>
  </si>
  <si>
    <t>7.Tiền thu lãi cho vay, cổ tức và lợi nhuận được chia</t>
  </si>
  <si>
    <t>6.1.3. Chứng khoán giao dịch của khách hàng nước ngoài</t>
  </si>
  <si>
    <t>010</t>
  </si>
  <si>
    <t>6.1.4. Chứng khoán giao dịch của tổ chức khác</t>
  </si>
  <si>
    <t>011</t>
  </si>
  <si>
    <t xml:space="preserve">6.2. Chứng khoán tạm ngừng giao dịch </t>
  </si>
  <si>
    <t>012</t>
  </si>
  <si>
    <t>6.2.1. Chứng khoán tạm ngừng giao dịch của thành viên lưu ký</t>
  </si>
  <si>
    <t>013</t>
  </si>
  <si>
    <t>6.2.2. Chứng khoán tạm ngừng giao dịch của khách hàng trong nước</t>
  </si>
  <si>
    <t>1.Tiền chi để mua sắm, xây dựng TSCĐ và các tài sản dài hạn khác</t>
  </si>
  <si>
    <t>2.Tiền thu từ thanh lý, nhượng bán TSCĐ và các tài sản dài hạn khác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</si>
  <si>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</si>
  <si>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</si>
  <si>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</si>
  <si>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</si>
  <si>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</si>
  <si>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</si>
  <si>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</si>
  <si>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Người lập biểu</t>
  </si>
  <si>
    <t>BÁO CÁO LƯU CHUYỂN TIỀN TỆ</t>
  </si>
  <si>
    <t>(Theo phương pháp gián tiếp) (*)</t>
  </si>
  <si>
    <t>số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</si>
  <si>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</si>
  <si>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</si>
  <si>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</si>
  <si>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</si>
  <si>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 xml:space="preserve">    - Chi phí lãi vay</t>
  </si>
  <si>
    <t>3. Lợi nhuận từ hoạt động kinh doanh trước thay đổi vốn  lưu động</t>
  </si>
  <si>
    <t xml:space="preserve">    - Tăng, giảm các khoản phải thu</t>
  </si>
  <si>
    <t xml:space="preserve">    - Tăng, giảm chi phí trả trước</t>
  </si>
  <si>
    <t>315</t>
  </si>
  <si>
    <t>332</t>
  </si>
  <si>
    <t>Số quá hạn</t>
  </si>
  <si>
    <t>Số khó đòi</t>
  </si>
  <si>
    <t>8</t>
  </si>
  <si>
    <t>9</t>
  </si>
  <si>
    <t>- Phải thu thành viên khác</t>
  </si>
  <si>
    <t>Trong ®ã:</t>
  </si>
  <si>
    <t xml:space="preserve">- Sè ph¶i thu b»ng ngo¹i tÖ (qui ra USD):. . . . . . . . . . . . . . . . . . . . . . . . . . . . . . </t>
  </si>
  <si>
    <t>- Lý do tranh chÊp, mÊt kh¶ n¨ng thanh to¸n:. . . . . . . . . .  .. . . . . . . . . . . . . . . .</t>
  </si>
  <si>
    <t xml:space="preserve">- Tài sản thừa chờ giải quyết </t>
  </si>
  <si>
    <t xml:space="preserve">- Kinh phí công đoàn </t>
  </si>
  <si>
    <t>- Doanh thu chưa thực hiện</t>
  </si>
  <si>
    <t>- Các khoản phải trả, phải nộp khác</t>
  </si>
  <si>
    <t>- Vay dài hạn nội bộ</t>
  </si>
  <si>
    <t>- Phải trả dài hạn nội bộ khác</t>
  </si>
  <si>
    <t>6.2.3. Chứng khoán tạm ngừng giao dịch của khách hàng nước ngoài</t>
  </si>
  <si>
    <t>014</t>
  </si>
  <si>
    <t>6.2.4. Chứng khoán tạm ngừng giao dịch của tổ chức khác</t>
  </si>
  <si>
    <t>015</t>
  </si>
  <si>
    <t>6.5.1. Chứng khoán chờ thanh toán của thành viên lưu ký</t>
  </si>
  <si>
    <t>026</t>
  </si>
  <si>
    <t>6.5.2. Chứng khoán chờ thanh toán của khách hàng trong nước</t>
  </si>
  <si>
    <t>6.5.3. Chứng khoán chờ thanh toán của khách hàng nước ngoài</t>
  </si>
  <si>
    <t>027</t>
  </si>
  <si>
    <t>6.5.4. Chứng khoán chờ thanh toán của tổ chức khác</t>
  </si>
  <si>
    <t>028</t>
  </si>
  <si>
    <t>029</t>
  </si>
  <si>
    <t>6.6. Chứng khoán phong toả chờ rút</t>
  </si>
  <si>
    <t>6.6.1. Chứng khoán phong toả chờ rút của thành viên lưu ký</t>
  </si>
  <si>
    <t>030</t>
  </si>
  <si>
    <t>6.6.2. Chứng khoán phong toả chờ rút của khách hàng trong nước</t>
  </si>
  <si>
    <t>6.6.3. Chứng khoán phong toả chờ rút của khách hàng nước ngoài</t>
  </si>
  <si>
    <t>031</t>
  </si>
  <si>
    <t>6.6.4. Chứng khoán phong toả chờ rút của tổ chức khác</t>
  </si>
  <si>
    <t>032</t>
  </si>
  <si>
    <t>6.7. Chứng khoán chờ giao dịch</t>
  </si>
  <si>
    <t>033</t>
  </si>
  <si>
    <t>6.7.1. Chứng khoán chờ giao dịch của thành viên lưu ký</t>
  </si>
  <si>
    <t>034</t>
  </si>
  <si>
    <t>6.7.2. Chứng khoán chờ giao dịch của khách hàng trong nước</t>
  </si>
  <si>
    <t>6.7.3. Chứng khoán chờ giao dịch của khách hàng nước ngoài</t>
  </si>
  <si>
    <t>035</t>
  </si>
  <si>
    <t>6.7.4. Chứng khoán chờ giao dịch của tổ chức khác</t>
  </si>
  <si>
    <t>036</t>
  </si>
  <si>
    <t>037</t>
  </si>
  <si>
    <t>038</t>
  </si>
  <si>
    <t>039</t>
  </si>
  <si>
    <t>040</t>
  </si>
  <si>
    <t>041</t>
  </si>
  <si>
    <t>6.8. Chứng khoán ký quỹ đảm bảo khoản vay</t>
  </si>
  <si>
    <t>042</t>
  </si>
  <si>
    <t>6.8.1. Chứng khoán ký quỹ đảm bảo khoản vay của thành viên lưu ký</t>
  </si>
  <si>
    <t>043</t>
  </si>
  <si>
    <t>6.8.2. Chứng khoán ký quỹ đảm bảo khoản vay của khách hàng trong nước</t>
  </si>
  <si>
    <t>6.8.3. Chứng khoán ký quỹ đảm bảo khoản vay của khách hàng nước ngoài</t>
  </si>
  <si>
    <t>044</t>
  </si>
  <si>
    <t>6.8.4. Chứng khoán ký quỹ đảm bảo khoản vay của tổ chức khác</t>
  </si>
  <si>
    <t>045</t>
  </si>
  <si>
    <t>6.9 Chứng khoán sửa lỗi giao dịch</t>
  </si>
  <si>
    <t>046</t>
  </si>
  <si>
    <t>047</t>
  </si>
  <si>
    <t>7. Chứng khoán lưu ký công ty đại chúng chưa niêm yết</t>
  </si>
  <si>
    <t>050</t>
  </si>
  <si>
    <t xml:space="preserve">7.1. Chứng khoán giao dịch </t>
  </si>
  <si>
    <t>051</t>
  </si>
  <si>
    <t>7.1.1. Chứng khoán giao dịch của thành viên lưu ký</t>
  </si>
  <si>
    <t>052</t>
  </si>
  <si>
    <t>7.1.2. Chứng khoán giao dịch của khách hàng trong nước</t>
  </si>
  <si>
    <t>053</t>
  </si>
  <si>
    <t>7.1.3. Chứng khoán giao dịch của khách hàng nước ngoài</t>
  </si>
  <si>
    <t>054</t>
  </si>
  <si>
    <t xml:space="preserve">    - Lãi, lỗ chênh lệch tỷ giá hối đoái chưa thực hiện</t>
  </si>
  <si>
    <t>&lt;&lt;6%,8%</t>
  </si>
  <si>
    <t xml:space="preserve">    - Tăng, giảm hàng tồn kho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</si>
  <si>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</si>
  <si>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</si>
  <si>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</si>
  <si>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</si>
  <si>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3.Tiền chi cho vay, mua các công cụ nợ của đơn vị khác</t>
  </si>
  <si>
    <t>4.Tiền thu hồi cho vay, bán các công cụ nợ của đơn vị khác</t>
  </si>
  <si>
    <t>5.Tiền chi đầu tư góp vốn vào đơn vị khác</t>
  </si>
  <si>
    <t>6.Tiền thu hồi đầu tư góp vốn vào đơn vị khác</t>
  </si>
  <si>
    <t>3.Tiền vay ngắn hạn, dài hạn nhận được</t>
  </si>
  <si>
    <t>4.Tiền chi trả nợ gốc vay</t>
  </si>
  <si>
    <t>&lt;&lt;341%,342%</t>
  </si>
  <si>
    <t>5.Tiền chi trả nợ thuê tài chính</t>
  </si>
  <si>
    <t>6.Cổ tức, lợi nhuận đã trả cho chủ sở hữu</t>
  </si>
  <si>
    <t>&lt;&lt;1388%,3388%,3383%,3384%,3385%,3387%,3381%,3389%</t>
  </si>
  <si>
    <t>7.2.2. Chứng khoán tạm ngừng giao dịch của khách hàng trong nước</t>
  </si>
  <si>
    <t>7.2.3. Chứng khoán tạm ngừng giao dịch của khách hàng nước ngoài</t>
  </si>
  <si>
    <t>058</t>
  </si>
  <si>
    <t>7.2.4. Chứng khoán tạm ngừng giao dịch của tổ chức khác</t>
  </si>
  <si>
    <t>059</t>
  </si>
  <si>
    <t>7.3. Chứng khoán cầm cố</t>
  </si>
  <si>
    <t>7.3.1. Chứng khoán cầm cố của thành viên lưu ký</t>
  </si>
  <si>
    <t>060</t>
  </si>
  <si>
    <t>7.3.2. Chứng khoán cầm cố của khách hàng trong nước</t>
  </si>
  <si>
    <t>7.3.3. Chứng khoán cầm cố  của khách hàng nước ngoài</t>
  </si>
  <si>
    <t>061</t>
  </si>
  <si>
    <t>7.3.4. Chứng khoán cầm cố của tổ chức khác</t>
  </si>
  <si>
    <t>062</t>
  </si>
  <si>
    <t>063</t>
  </si>
  <si>
    <t xml:space="preserve">7.4. Chứng khoán tạm giữ </t>
  </si>
  <si>
    <t>064</t>
  </si>
  <si>
    <t>7.4.1. Chứng khoán tạm giữ của thành viên lưu ký</t>
  </si>
  <si>
    <t>065</t>
  </si>
  <si>
    <t>7.4.2. Chứng khoán tạm giữ của khách hàng trong nước</t>
  </si>
  <si>
    <t>7.4.3. Chứng khoán tạm giữ của khách hàng nước ngoài</t>
  </si>
  <si>
    <t>066</t>
  </si>
  <si>
    <t>7.4.4. Chứng khoán tạm giữ của tổ chức khác</t>
  </si>
  <si>
    <t>067</t>
  </si>
  <si>
    <t>068</t>
  </si>
  <si>
    <t>7.5. Chứng khoán chờ thanh toán</t>
  </si>
  <si>
    <t>069</t>
  </si>
  <si>
    <t>7.5.1. Chứng khoán chờ thanh toán của thành viên lưu ký</t>
  </si>
  <si>
    <t>070</t>
  </si>
  <si>
    <t>7.5.2. Chứng khoán chờ thanh toán của khách hàng trong nước</t>
  </si>
  <si>
    <t>7.5.3. Chứng khoán chờ thanh toán của khách hàng nước ngoài</t>
  </si>
  <si>
    <t>071</t>
  </si>
  <si>
    <t>7.5.4. Chứng khoán chờ thanh toán của tổ chức khác</t>
  </si>
  <si>
    <t>072</t>
  </si>
  <si>
    <t>073</t>
  </si>
  <si>
    <t>7.6. Chứng khoán phong toả chờ rút</t>
  </si>
  <si>
    <t>7.6.1. Chứng khoán phong toả chờ rút của thành viên lưu ký</t>
  </si>
  <si>
    <t>074</t>
  </si>
  <si>
    <t>7.6.2. Chứng khoán phong toả chờ rút của khách hàng trong nước</t>
  </si>
  <si>
    <t>7.6.3. Chứng khoán phong toả chờ rút của khách hàng nước ngoài</t>
  </si>
  <si>
    <t>075</t>
  </si>
  <si>
    <t>7.6.4. Chứng khoán phong toả chờ rút của tổ chức khác</t>
  </si>
  <si>
    <t>076</t>
  </si>
  <si>
    <t>7.7. Chứng khoán sửa lỗi giao dịch</t>
  </si>
  <si>
    <t>077</t>
  </si>
  <si>
    <t>078</t>
  </si>
  <si>
    <t>079</t>
  </si>
  <si>
    <t>080</t>
  </si>
  <si>
    <t>081</t>
  </si>
  <si>
    <t>8. Chứng khoán chưa lưu ký của khách hàng</t>
  </si>
  <si>
    <t>082</t>
  </si>
  <si>
    <t>9. Chứng khoán chưa lưu ký của công ty chứng khoán</t>
  </si>
  <si>
    <t>083</t>
  </si>
  <si>
    <t>10. Chứng khoán nhận uỷ thác đấu giá</t>
  </si>
  <si>
    <t>084</t>
  </si>
  <si>
    <t>Mẫu số B02 - CTCK</t>
  </si>
  <si>
    <t>BÁO CÁO KẾT QUẢ HOẠT ĐỘNG KINH DOANH</t>
  </si>
  <si>
    <t>Mã số</t>
  </si>
  <si>
    <t xml:space="preserve">1. Doanh thu </t>
  </si>
  <si>
    <t>01</t>
  </si>
  <si>
    <r>
      <t xml:space="preserve">     </t>
    </r>
    <r>
      <rPr>
        <b/>
        <i/>
        <sz val="12"/>
        <rFont val="Times New Roman"/>
        <family val="1"/>
      </rPr>
      <t>Trong đó:</t>
    </r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</si>
  <si>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</si>
  <si>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</si>
  <si>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</si>
  <si>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</si>
  <si>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</si>
  <si>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</si>
  <si>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</si>
  <si>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</si>
  <si>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</si>
  <si>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2. Các khoản giảm trừ doanh thu</t>
  </si>
  <si>
    <t>02</t>
  </si>
  <si>
    <t>3.  Doanh thu thuần về hoạt động kinh doanh (10=01-02)</t>
  </si>
  <si>
    <t>10</t>
  </si>
  <si>
    <t xml:space="preserve">4. Chi phí hoạt động kinh doanh </t>
  </si>
  <si>
    <t>11</t>
  </si>
  <si>
    <t>20</t>
  </si>
  <si>
    <t>6. Chi phí quản lý doanh nghiệp</t>
  </si>
  <si>
    <t>25</t>
  </si>
  <si>
    <t>7. Lợi nhuận thuần từ hoạt động kinh doanh (30=20- 25)</t>
  </si>
  <si>
    <t>30</t>
  </si>
  <si>
    <t>8. Thu nhập khác</t>
  </si>
  <si>
    <t>31</t>
  </si>
  <si>
    <t>9. Chi phí khác</t>
  </si>
  <si>
    <t>10. Lợi nhuận khác (40=31-32)</t>
  </si>
  <si>
    <t>40</t>
  </si>
  <si>
    <t>11. Tổng lợi nhuận kế toán trước thuế (50=30+40)</t>
  </si>
  <si>
    <t>12. Chi phí thuế TNDN hiện hành</t>
  </si>
  <si>
    <t>51</t>
  </si>
  <si>
    <t>VI.1</t>
  </si>
  <si>
    <t>13. Chi phí thuế TNDN hoãn lại</t>
  </si>
  <si>
    <t>52</t>
  </si>
  <si>
    <t>VI.2</t>
  </si>
  <si>
    <t>60</t>
  </si>
  <si>
    <t>15. Lãi cơ bản trên cổ phiếu</t>
  </si>
  <si>
    <t>70</t>
  </si>
  <si>
    <t>I. Lưu chuyển tiền từ hoạt động kinh doanh</t>
  </si>
  <si>
    <t>Lưu chuyển tiền thuần từ hoạt động kinh doanh</t>
  </si>
  <si>
    <t>II. Lưu chuyển tiền từ hoạt động đầu tư</t>
  </si>
  <si>
    <t>222</t>
  </si>
  <si>
    <t>223</t>
  </si>
  <si>
    <t>224</t>
  </si>
  <si>
    <t>228</t>
  </si>
  <si>
    <t>229</t>
  </si>
  <si>
    <t>241</t>
  </si>
  <si>
    <t>242</t>
  </si>
  <si>
    <t>311</t>
  </si>
  <si>
    <t>321</t>
  </si>
  <si>
    <t>322</t>
  </si>
  <si>
    <t>331</t>
  </si>
  <si>
    <t>333</t>
  </si>
  <si>
    <t>334</t>
  </si>
  <si>
    <t>335</t>
  </si>
  <si>
    <t>336</t>
  </si>
  <si>
    <t>411</t>
  </si>
  <si>
    <t>412</t>
  </si>
  <si>
    <t>413</t>
  </si>
  <si>
    <t>414</t>
  </si>
  <si>
    <t>415</t>
  </si>
  <si>
    <t>418</t>
  </si>
  <si>
    <t>419</t>
  </si>
  <si>
    <t>1</t>
  </si>
  <si>
    <t>2</t>
  </si>
  <si>
    <t>3</t>
  </si>
  <si>
    <t>4</t>
  </si>
  <si>
    <t>7</t>
  </si>
  <si>
    <t>A</t>
  </si>
  <si>
    <t>B</t>
  </si>
  <si>
    <t>32</t>
  </si>
  <si>
    <t>5</t>
  </si>
  <si>
    <t>6</t>
  </si>
  <si>
    <t>(Ký, họ tên, đóng dấu)</t>
  </si>
  <si>
    <t>Số lượng</t>
  </si>
  <si>
    <t>BẢN THUYẾT MINH BÁO CÁO TÀI CHÍNH</t>
  </si>
  <si>
    <t>Cổ phần</t>
  </si>
  <si>
    <t>Dụng cụ quản lý</t>
  </si>
  <si>
    <t>TSCĐ HH khác</t>
  </si>
  <si>
    <t>Phần mềm</t>
  </si>
  <si>
    <t xml:space="preserve"> - Các khoản tiền nhận ký quỹ, ký cược;</t>
  </si>
  <si>
    <t xml:space="preserve">  Kế toán trưởng</t>
  </si>
  <si>
    <t xml:space="preserve"> (Ký, họ tên)</t>
  </si>
  <si>
    <t xml:space="preserve"> - Chi phí sửa chữa lớn TSCĐ</t>
  </si>
  <si>
    <t>đã lập</t>
  </si>
  <si>
    <t xml:space="preserve">Số dự phòng </t>
  </si>
  <si>
    <t>D12</t>
  </si>
  <si>
    <t>5. Lợi nhuận gộp của hoạt động kinh doanh (20=10-11)</t>
  </si>
  <si>
    <t>Điên thoại: 39.144.288 Fax: 39.144.268</t>
  </si>
  <si>
    <t>&lt;&lt;5%,6%,7%,8%</t>
  </si>
  <si>
    <t>&lt;&lt;411%</t>
  </si>
  <si>
    <t>CÔNG TY CP CHỨNG KHOÁN ĐẠI VIỆT</t>
  </si>
  <si>
    <t xml:space="preserve">ngày 24 tháng 10 năm 2008  của Bộ Tài chính </t>
  </si>
  <si>
    <t>Đơn vị tính : VNĐ</t>
  </si>
  <si>
    <t>T.CỘNG NGUỒN VỐN (440=300+400)</t>
  </si>
  <si>
    <t xml:space="preserve"> - Giá trị còn lại Cuối quý của TSCĐ hữu hình đã dùng để thế chấp, cầm cố đảm bảo các khoản vay:</t>
  </si>
  <si>
    <t xml:space="preserve">  - Nguyên giá TSCĐ Cuối quý  đã khấu hao hết nhưng vẫn còn sử dụng:</t>
  </si>
  <si>
    <t xml:space="preserve">  - Nguyên giá TSCĐ Cuối quý chờ thanh lý:</t>
  </si>
  <si>
    <t>&lt;&lt;421%,5%,6%,7%,8%</t>
  </si>
  <si>
    <t>Số đầu quý</t>
  </si>
  <si>
    <t>&lt;&lt;5%,6%,7%,8%,421%</t>
  </si>
  <si>
    <t>V. Tài sản dài hạn khác</t>
  </si>
  <si>
    <t>260</t>
  </si>
  <si>
    <t xml:space="preserve">1. Chi phí trả trước dài hạn </t>
  </si>
  <si>
    <t>261</t>
  </si>
  <si>
    <t>V.07</t>
  </si>
  <si>
    <t>Perriod:</t>
  </si>
  <si>
    <t xml:space="preserve">2. Tài sản thuế thu nhập hoãn lại </t>
  </si>
  <si>
    <t>262</t>
  </si>
  <si>
    <t>V.09</t>
  </si>
  <si>
    <t>3. Tiền nộp Quỹ hỗ trợ thanh toán</t>
  </si>
  <si>
    <t>263</t>
  </si>
  <si>
    <t>V.10</t>
  </si>
  <si>
    <t>4. Tài sản dài hạn khác</t>
  </si>
  <si>
    <t>268</t>
  </si>
  <si>
    <t>TỔNG CỘNG TÀI SẢN (270=100+200)</t>
  </si>
  <si>
    <t>270</t>
  </si>
  <si>
    <t>NGUỒN VỐN</t>
  </si>
  <si>
    <t>A - NỢ PHẢI TRẢ (300=310+330)</t>
  </si>
  <si>
    <t>300</t>
  </si>
  <si>
    <t>I. Nợ ngắn hạn</t>
  </si>
  <si>
    <t>310</t>
  </si>
  <si>
    <t>1.Vay và  nợ ngắn hạn</t>
  </si>
  <si>
    <t>2. Phải trả người bán</t>
  </si>
  <si>
    <t>312</t>
  </si>
  <si>
    <t>3. Người mua trả tiền trước</t>
  </si>
  <si>
    <t>313</t>
  </si>
  <si>
    <t xml:space="preserve">4. Thuế và các khoản phải nộp Nhà nước  </t>
  </si>
  <si>
    <t>314</t>
  </si>
  <si>
    <t>V.08</t>
  </si>
  <si>
    <t>5. Phải trả người lao động</t>
  </si>
  <si>
    <t>6. Chi phí phải trả</t>
  </si>
  <si>
    <t>316</t>
  </si>
  <si>
    <t>V.12</t>
  </si>
  <si>
    <t>7. Phải trả nội bộ</t>
  </si>
  <si>
    <t>317</t>
  </si>
  <si>
    <t>Lũy kế từ đầu năm</t>
  </si>
  <si>
    <t>&lt;&lt;131101,135%</t>
  </si>
  <si>
    <t>320</t>
  </si>
  <si>
    <t>V.13</t>
  </si>
  <si>
    <t>329</t>
  </si>
  <si>
    <t>II. Nợ dài hạn</t>
  </si>
  <si>
    <t>330</t>
  </si>
  <si>
    <t>1. Phải trả dài hạn người bán</t>
  </si>
  <si>
    <t>7. Quỹ đầu tư phát triển</t>
  </si>
  <si>
    <t xml:space="preserve">VI. Thông tin bổ sung cho các khoản mục trình bày trong Báo cáo kết quả hoạt động kinh doanh </t>
  </si>
  <si>
    <t xml:space="preserve">VII. Thông tin bổ sung cho các khoản mục trong Báo cáo lưu chuyển tiền tệ </t>
  </si>
  <si>
    <t xml:space="preserve">  (Ký, họ tên)</t>
  </si>
  <si>
    <t>Tiền và tương đương tiền cuối kỳ (70 = 50+60+61)</t>
  </si>
  <si>
    <t>I. Đặc điểm hoạt động của công ty</t>
  </si>
  <si>
    <t>1 - Hình thức sở hữu vốn</t>
  </si>
  <si>
    <t>2 - Lĩnh vực kinh doanh</t>
  </si>
  <si>
    <t>3 - Tổng số công nhân viên và người lao động</t>
  </si>
  <si>
    <t xml:space="preserve">2 - Đơn vị tiền tệ sử dụng trong kế toán </t>
  </si>
  <si>
    <t>III. Chuẩn mực và chế độ kế toán áp dụng</t>
  </si>
  <si>
    <t xml:space="preserve">1 - Chế độ kế toán áp dụng </t>
  </si>
  <si>
    <t>2 - Tuyên bố về việc tuân thủ chuẩn mực kế toán và chế độ kế toán</t>
  </si>
  <si>
    <t>3 - Hình thức kế toán áp dụng</t>
  </si>
  <si>
    <t>IV. Các chính sách kế toán áp dụng</t>
  </si>
  <si>
    <t>1- Nguyên tắc ghi nhận các khoản tiền và các khoản tương đương tiền.</t>
  </si>
  <si>
    <t>Phương pháp chuyển đổi các đồng tiền khác ra đồng tiền sử dụng trong kế toán.</t>
  </si>
  <si>
    <t>2- Nguyên tắc ghi nhận và khấu hao TSCĐ</t>
  </si>
  <si>
    <t>3- Nguyên tắc ghi nhận các khoản đầu tư tài chính:</t>
  </si>
  <si>
    <t>4- Nguyên tắc ghi nhận và vốn hóa các khoản chi phí khác:</t>
  </si>
  <si>
    <t>5- Nguyên tắc ghi nhận chi phí phải trả.</t>
  </si>
  <si>
    <t>6- Nguyên tắc và phương pháp ghi nhận các khoản dự phòng phải trả.</t>
  </si>
  <si>
    <t>7- Nguyên tắc ghi nhận vốn chủ sở hữu:</t>
  </si>
  <si>
    <t>8- Nguyên tắc và phương pháp ghi nhận doanh thu</t>
  </si>
  <si>
    <t>&lt;&lt;'223%,228%</t>
  </si>
  <si>
    <t>&lt;&lt;221%,222%,224%</t>
  </si>
  <si>
    <t>Số đầu năm</t>
  </si>
  <si>
    <t>II. Kỳ kế toán, đơn vị tiền tệ sử dụng trong kế toán</t>
  </si>
  <si>
    <t>1 - Kỳ kế toán</t>
  </si>
  <si>
    <t>Cuối kỳ</t>
  </si>
  <si>
    <t>Đầu kỳ</t>
  </si>
  <si>
    <t>03. Giá trị khối lượng giao dịch thực hiện trong kỳ</t>
  </si>
  <si>
    <t>khối lượng giao dịch thực hiện trong kỳ</t>
  </si>
  <si>
    <t>Giá trị khối lượng giao dịch thực hiện trong kỳ</t>
  </si>
  <si>
    <t>Số dư Đầu kỳ</t>
  </si>
  <si>
    <t>Số dư Cuối kỳ</t>
  </si>
  <si>
    <t xml:space="preserve"> - Tại ngày Cuối kỳ </t>
  </si>
  <si>
    <t>Số đầu kỳ</t>
  </si>
  <si>
    <t>Số cuối kỳ</t>
  </si>
  <si>
    <t>3. Thuế GTGT được khấu trừ</t>
  </si>
  <si>
    <t>5. Phải thu khác</t>
  </si>
  <si>
    <t>&lt;&lt;431%</t>
  </si>
  <si>
    <t>Kỳ này</t>
  </si>
  <si>
    <t>Kỳ trước</t>
  </si>
  <si>
    <t>2.Tiền chi trả vốn góp cho chủ SH, mua lại CP của DN đã phát hành</t>
  </si>
  <si>
    <r>
      <t>Ghi chú</t>
    </r>
    <r>
      <rPr>
        <i/>
        <sz val="10"/>
        <rFont val="Times New Roman"/>
        <family val="1"/>
      </rPr>
      <t>: Những chỉ tiêu không có số liệu có thể không phải trình bày nhưng không được đánh lại số thứ tự chỉ tiêu và “Mã số”.</t>
    </r>
  </si>
  <si>
    <t>&lt;&lt;3388%,346%</t>
  </si>
  <si>
    <t>Năm nay</t>
  </si>
  <si>
    <t>Năm trước</t>
  </si>
  <si>
    <t>&lt;&lt;3383%,3384%,3385%,3389%</t>
  </si>
  <si>
    <t xml:space="preserve">   - Tiền gửi thanh toán bù trừ GDCK</t>
  </si>
  <si>
    <t xml:space="preserve"> - CP trích trước chưa chi trong kỳ</t>
  </si>
  <si>
    <t xml:space="preserve"> - CP trong thời gian ngừng KD</t>
  </si>
  <si>
    <t>07. Chi  phí trả trước dài hạn</t>
  </si>
  <si>
    <t>C33</t>
  </si>
  <si>
    <t>&lt;&lt;229%,129%,139%</t>
  </si>
  <si>
    <t>&lt;&lt;332%,32211%</t>
  </si>
  <si>
    <t>4. Giao dịch mua bán lại trái phiếu chính phủ</t>
  </si>
  <si>
    <t>5. Tài sản ngắn hạn khác</t>
  </si>
  <si>
    <t>8. Các khoản phải trả, phải nộp ngắn hạn khác</t>
  </si>
  <si>
    <t xml:space="preserve">9. Phải trả hoạt động giao dịch chứng khoán </t>
  </si>
  <si>
    <t xml:space="preserve">10. Phải trả hộ cổ tức, gốc và lãi trái phiếu    </t>
  </si>
  <si>
    <t>11. Phải trả tổ chức phát hành chứng khoán</t>
  </si>
  <si>
    <t>12. Quỹ khen thưởng, phúc lợi</t>
  </si>
  <si>
    <t>13. Giao dịch mua bán lại trái phiếu chính phủ</t>
  </si>
  <si>
    <t>15. Dự phòng phải trả ngắn hạn</t>
  </si>
  <si>
    <t>14. Doanh thu chưa thực hiện ngắn hạn</t>
  </si>
  <si>
    <t>8. Doanh thu chưa thực hiện ngắn hạn</t>
  </si>
  <si>
    <t>9. Quỹ phát triển khoa học và công nghệ</t>
  </si>
  <si>
    <t>10. Dự phòng bồi thường thiệt hại cho nhà đầu tư</t>
  </si>
  <si>
    <t>Tổng giá trị theo giá thị trường</t>
  </si>
  <si>
    <t>1.Chứng khoán sẵn sàng để bán</t>
  </si>
  <si>
    <t>2.Chứng khoán nắm giữ đến ngày đáo hạn</t>
  </si>
  <si>
    <t xml:space="preserve"> - Lý do thay đổi giá trị hợp lý:</t>
  </si>
  <si>
    <t xml:space="preserve">   + Thời hạn</t>
  </si>
  <si>
    <t>13. Vay ngắn hạn</t>
  </si>
  <si>
    <t>Lãi suất vay</t>
  </si>
  <si>
    <t>Số dư đầu kỳ</t>
  </si>
  <si>
    <t>Số vay trong kỳ</t>
  </si>
  <si>
    <t>Số trả trong kỳ</t>
  </si>
  <si>
    <t>Số dư cuối kỳ</t>
  </si>
  <si>
    <t xml:space="preserve"> - Vay ngân hàng (Chi tiết theo mục đích vay/ thời hạn vay)</t>
  </si>
  <si>
    <t xml:space="preserve"> - Vay cá nhân (Chi tiết theo mục đích vay/ thời hạn vay)</t>
  </si>
  <si>
    <t xml:space="preserve"> - Vay của đối tượng khác (Chi tiết theo mục đích vay/ thời hạn vay)</t>
  </si>
  <si>
    <t xml:space="preserve">Cộng </t>
  </si>
  <si>
    <t>14. Các khoản phải trả, phải nộp ngắn hạn khác:</t>
  </si>
  <si>
    <t>15. Phải trả dài hạn nội bộ:</t>
  </si>
  <si>
    <t>16. Vay và nợ dài hạn</t>
  </si>
  <si>
    <t xml:space="preserve"> a- Vay dài hạn</t>
  </si>
  <si>
    <t xml:space="preserve"> b- Nợ dài hạn</t>
  </si>
  <si>
    <t xml:space="preserve"> - Thuê tài chính</t>
  </si>
  <si>
    <t xml:space="preserve"> - Nợ dài hạn khác</t>
  </si>
  <si>
    <t xml:space="preserve"> - Phải trả Sở GDCK</t>
  </si>
  <si>
    <t xml:space="preserve"> - Số dư đầu kỳ</t>
  </si>
  <si>
    <t xml:space="preserve"> - Số sử dụng trong kỳ</t>
  </si>
  <si>
    <t xml:space="preserve"> - Số trích lập trong kỳ</t>
  </si>
  <si>
    <t xml:space="preserve"> - Số dư cuối kỳ</t>
  </si>
  <si>
    <t>IX- Những thông tin khác</t>
  </si>
  <si>
    <t>VIII- Thông tin bổ sung cho Báo cáo tình hình biến động vốn chủ sở hữu</t>
  </si>
  <si>
    <t>PVI</t>
  </si>
  <si>
    <t>VCG</t>
  </si>
  <si>
    <t>VSP</t>
  </si>
  <si>
    <t>SVC</t>
  </si>
  <si>
    <t>DIG</t>
  </si>
  <si>
    <t>DPM</t>
  </si>
  <si>
    <t>GIA THI TRUONG</t>
  </si>
  <si>
    <t>ACB</t>
  </si>
  <si>
    <t>DRC</t>
  </si>
  <si>
    <t>IFS</t>
  </si>
  <si>
    <t>LAF</t>
  </si>
  <si>
    <t>PPC</t>
  </si>
  <si>
    <t>SDA</t>
  </si>
  <si>
    <t>ITC</t>
  </si>
  <si>
    <t>VCB</t>
  </si>
  <si>
    <t xml:space="preserve"> Trđó : CP bị giảm giá/rủi ro:</t>
  </si>
  <si>
    <t xml:space="preserve"> + Cổ phiếu </t>
  </si>
  <si>
    <t>311T01</t>
  </si>
  <si>
    <t>311T02</t>
  </si>
  <si>
    <t>01/11</t>
  </si>
  <si>
    <t xml:space="preserve">    + Vay bổ sung VLĐộng thời hạn 15 ngày</t>
  </si>
  <si>
    <t xml:space="preserve"> 2. Giá trị cổ tức của cổ phiếu ưu đãi lũy kế chưa được ghi nhận</t>
  </si>
  <si>
    <t xml:space="preserve"> 1. Phần cổ tức đã được đề xuất, hoặc được công bố sau ngày lập bảng CĐKT nhưng trước khi BCTC được phép phát hành, và</t>
  </si>
  <si>
    <t xml:space="preserve"> 3. Thu nhập và chi phí, lãi hoặc lỗ hạch tóan trực tiếp vào nguồn vón chủ sở hữu</t>
  </si>
  <si>
    <t xml:space="preserve">    - Thu nhập</t>
  </si>
  <si>
    <t xml:space="preserve">    - Chi phí</t>
  </si>
  <si>
    <t xml:space="preserve">   -  Lãi (lỗ)</t>
  </si>
  <si>
    <t xml:space="preserve">                  Cộng :</t>
  </si>
  <si>
    <r>
      <t xml:space="preserve">V. Thông tin bổ sung cho các khoản mục trình bày trong Bảng Cân đối kế toán </t>
    </r>
    <r>
      <rPr>
        <i/>
        <sz val="11"/>
        <color indexed="8"/>
        <rFont val="Times New Roman"/>
        <family val="1"/>
      </rPr>
      <t xml:space="preserve">                                                                                        </t>
    </r>
  </si>
  <si>
    <r>
      <t xml:space="preserve">   - </t>
    </r>
    <r>
      <rPr>
        <sz val="11"/>
        <color indexed="8"/>
        <rFont val="Times New Roman"/>
        <family val="1"/>
      </rPr>
      <t>Tiền mặt</t>
    </r>
  </si>
  <si>
    <r>
      <t xml:space="preserve">   </t>
    </r>
    <r>
      <rPr>
        <i/>
        <sz val="11"/>
        <color indexed="8"/>
        <rFont val="Times New Roman"/>
        <family val="1"/>
      </rPr>
      <t>* Thuyết minh số liệu và giải trình khác (nếu có).....................................................</t>
    </r>
  </si>
  <si>
    <r>
      <t xml:space="preserve"> </t>
    </r>
    <r>
      <rPr>
        <b/>
        <sz val="11"/>
        <rFont val="Times New Roman"/>
        <family val="1"/>
      </rPr>
      <t xml:space="preserve">Tài sản thuế thu nhập hoãn lại </t>
    </r>
  </si>
  <si>
    <r>
      <t>2. Các khoản tiền &amp; tương đương tiền DN nắm giữ nhưng không được sử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dụng:</t>
    </r>
  </si>
  <si>
    <t>Mẫu số B05 - CTCK</t>
  </si>
  <si>
    <t>Ban hành theo T.Tư số 162/2010 /TT -BTC</t>
  </si>
  <si>
    <t xml:space="preserve">ngày 20 tháng 10 năm 2010  của Bộ Tài chính </t>
  </si>
  <si>
    <t>BÁO CÁO TÌNH HÌNH BIẾN ĐỘNG VỐN CHỦ SỞ HỮU</t>
  </si>
  <si>
    <t>Đơn vị tính : Đồng VN</t>
  </si>
  <si>
    <t>* Giải thích một số trường hợp tăng, giảm ảnh hưởng lớn đến tình hình biến động vốn chủ sở hữu trong kỳ</t>
  </si>
  <si>
    <t>Số tăng/ giảm</t>
  </si>
  <si>
    <t xml:space="preserve">    + Vay hộ ứng bán thời hạn T+3</t>
  </si>
  <si>
    <t xml:space="preserve"> Trđó :- CP bị giảm giá/rủi ro:</t>
  </si>
  <si>
    <t>&lt;&lt;D01,D35,D21</t>
  </si>
  <si>
    <t>SAM</t>
  </si>
  <si>
    <t>&lt;&lt;D12</t>
  </si>
  <si>
    <t>14. Lợi nhuận sau thuế TNDN(60=50-51-52)</t>
  </si>
  <si>
    <t>&lt;&lt;5%,6%,7%,8%,421%,ZZZ%</t>
  </si>
  <si>
    <t>Ban hành theo TT 95/2008 /TT -BTC 24/10/2008</t>
  </si>
  <si>
    <t>sửa đổi theo TT 162/20-10-2010 BTC</t>
  </si>
  <si>
    <t xml:space="preserve"> - Trái phiếu </t>
  </si>
  <si>
    <t xml:space="preserve"> - Chứng chỉ quĩ </t>
  </si>
  <si>
    <t xml:space="preserve"> + Trái phiếu chính phủ </t>
  </si>
  <si>
    <t xml:space="preserve"> + Trái phiếu Công ty </t>
  </si>
  <si>
    <t xml:space="preserve"> - Trái phiếu chính phủ</t>
  </si>
  <si>
    <t xml:space="preserve"> - Trái phiếu Công ty </t>
  </si>
  <si>
    <t xml:space="preserve"> - Đầu tư vào công ty con </t>
  </si>
  <si>
    <t>Số phát sinh trong kỳ</t>
  </si>
  <si>
    <t xml:space="preserve"> - Trích lương trong thời gian nghỉ phép</t>
  </si>
  <si>
    <t xml:space="preserve"> Tổng giám đốc</t>
  </si>
  <si>
    <t>Tổng giám đốc</t>
  </si>
  <si>
    <t>4. Phải  thu khoản trả trước người bán</t>
  </si>
  <si>
    <t>3251%</t>
  </si>
  <si>
    <t>3255%</t>
  </si>
  <si>
    <t>&lt;&lt;1DMC%,2DMC%</t>
  </si>
  <si>
    <t>&lt;&lt;1C%,1DS%,1DTB%,2C%,1DTD%,2DS%,2DT%</t>
  </si>
  <si>
    <t>&lt;&lt;1DC%,1DMF%,1DMI%,1DML%,1DMQ%,1DMT%,1DP%,1DTV%,2DMI%,2DMT%</t>
  </si>
  <si>
    <t>&lt;&lt;1E%</t>
  </si>
  <si>
    <t>3EBQ%</t>
  </si>
  <si>
    <t>3EPM%</t>
  </si>
  <si>
    <t xml:space="preserve"> - Phải trả phí GDCK cho tổ chức khác</t>
  </si>
  <si>
    <t>32531%</t>
  </si>
  <si>
    <t>EIB</t>
  </si>
  <si>
    <t>EBS</t>
  </si>
  <si>
    <t>- Tiền nộp bổ sung từ 2006-&gt; nay</t>
  </si>
  <si>
    <t>- Tiền lãi phân bổ từ 2006-&gt; nay</t>
  </si>
  <si>
    <t>- Các loại thuế khác (thuế nhà thầu)</t>
  </si>
  <si>
    <t>Địa chỉ: 46-48 Tôn Thất Đạm, Quận 1, TP HCM</t>
  </si>
  <si>
    <t>Hoàng Thị Tâm</t>
  </si>
  <si>
    <t>Kế toán trưởng</t>
  </si>
  <si>
    <t>Đỗ Thị Mỹ Linh</t>
  </si>
  <si>
    <t xml:space="preserve">            Lập biểu                                          Kế toán trưởng</t>
  </si>
  <si>
    <t xml:space="preserve">       Đỗ Thị Mỹ Linh                                          Trần Thị Rồng </t>
  </si>
  <si>
    <t xml:space="preserve">  - Doanh thu hoạt động đầu tư chứng khoán, góp vốn </t>
  </si>
  <si>
    <t>Số cuối quý</t>
  </si>
  <si>
    <t>Lũy kế từ đầu năm đến cuối quý</t>
  </si>
  <si>
    <t>18. Tình hình trích lập dự phòng các khoản phải thu khó đòi :</t>
  </si>
  <si>
    <t>Giá trị theo sổ kế toán</t>
  </si>
  <si>
    <t xml:space="preserve"> - Chi tiết giá trị chứng khoán dùng để cầm cố, thế chấp cho các khoản nợ;</t>
  </si>
  <si>
    <t xml:space="preserve">   + Giá trị ghi sổ</t>
  </si>
  <si>
    <t xml:space="preserve">   + Giá trị mua, bán lại của hợp đồng repo</t>
  </si>
  <si>
    <t xml:space="preserve"> - Chứng khoán khác </t>
  </si>
  <si>
    <t xml:space="preserve"> + Chứng khoán khác </t>
  </si>
  <si>
    <t xml:space="preserve"> - Chi tiết các chứng khoán đang thực hiện hợp đồng Repo:</t>
  </si>
  <si>
    <t>Người lập biểu                                        Kế toán trưởng</t>
  </si>
  <si>
    <t>2. Phải thu HĐ giao dịch chứng khoán</t>
  </si>
  <si>
    <t xml:space="preserve"> - Phải trả vay Quỹ hỗ trợ thanh toán của các thành viên khác</t>
  </si>
  <si>
    <t xml:space="preserve"> - Phải trả Trung tâm lưu ký chứng khoán</t>
  </si>
  <si>
    <t xml:space="preserve">  - Chứng khoán khác (CCQ)</t>
  </si>
  <si>
    <t>01/2014</t>
  </si>
  <si>
    <t>&lt;&lt;D03,D16,D18,D19,D20,D22,D23,D31,D32,D33,D34,ZZZ,D30,D15</t>
  </si>
  <si>
    <t>&lt;&lt;D14,D17</t>
  </si>
  <si>
    <t>&lt;&lt;1121B51,1121D13,1121J21,1121J22,1121J23,1121T22,1121T23</t>
  </si>
  <si>
    <t>8. Quỹ dự trữ bổ sung vốn điều lệ</t>
  </si>
  <si>
    <t>9. Quỹ dự phòng tài chính</t>
  </si>
  <si>
    <t>415401</t>
  </si>
  <si>
    <t>415101</t>
  </si>
  <si>
    <t>&lt;&lt;1388%,3388%,3383%,3384%,3385%,3381%,3389%,3382%</t>
  </si>
  <si>
    <t>OGC</t>
  </si>
  <si>
    <t>JVC</t>
  </si>
  <si>
    <t>CII</t>
  </si>
  <si>
    <t>LCG</t>
  </si>
  <si>
    <t>PVG</t>
  </si>
  <si>
    <t>LHG</t>
  </si>
  <si>
    <t>- Đầu tư dài hạn khác</t>
  </si>
  <si>
    <t>- Đầu tư ngắn hạn khác</t>
  </si>
  <si>
    <t>FCN</t>
  </si>
  <si>
    <t>CTCP PT KCN Tín Nghĩa</t>
  </si>
  <si>
    <t>CTCP ĐT Nhơn Trạch</t>
  </si>
  <si>
    <t>CTCP Thủy Điện Miền Trung</t>
  </si>
  <si>
    <t>CTCP Thủy Điện Miền Nam</t>
  </si>
  <si>
    <t xml:space="preserve">  - Doanh thu hoạt động môi giới chứng khoán </t>
  </si>
  <si>
    <t xml:space="preserve">   - Doanh thu bảo lãnh phát hành chứng khoán</t>
  </si>
  <si>
    <t xml:space="preserve">   - Doanh thu đại lý phát hành chứng khoán</t>
  </si>
  <si>
    <t xml:space="preserve">   - Doanh thu hoạt động tư vấn </t>
  </si>
  <si>
    <t xml:space="preserve">   - Doanh thu lưu ký chứng khoán     </t>
  </si>
  <si>
    <t xml:space="preserve">   - Doanh thu hoạt động uỷ thác đấu giá </t>
  </si>
  <si>
    <t xml:space="preserve">   - Doanh thu cho thuê sử dụng tài sản</t>
  </si>
  <si>
    <t xml:space="preserve">   - Doanh thu khác</t>
  </si>
  <si>
    <t>Chứng khoán</t>
  </si>
  <si>
    <t xml:space="preserve"> - Phải thu của Sở GDCK, TTLK</t>
  </si>
  <si>
    <t>&lt;&lt;1352%,13521%,13522%,13523%,13524%</t>
  </si>
  <si>
    <t>10. Các quỹ khác thuộc vốn chủ sở hữu</t>
  </si>
  <si>
    <t>11. Lợi nhuận sau thuế chưa phân phối</t>
  </si>
  <si>
    <t>&lt;&lt;415401</t>
  </si>
  <si>
    <t>&lt;&lt;415101</t>
  </si>
  <si>
    <t>quá hạn</t>
  </si>
  <si>
    <t>khó đòi</t>
  </si>
  <si>
    <t>Tổng số</t>
  </si>
  <si>
    <t>11. Các khoản phải thu :</t>
  </si>
  <si>
    <t>Giá trị còn lại của TSCĐ vô hình</t>
  </si>
  <si>
    <t xml:space="preserve">       Tr đó : Tiền gửi của Nhà đầu tư</t>
  </si>
  <si>
    <t xml:space="preserve">       Tr đó : Tiền gửi TTBTrừ  của Nhà đầu tư</t>
  </si>
  <si>
    <t>b) Của nhà đầu tư</t>
  </si>
  <si>
    <t xml:space="preserve">   Nguyên giá TSCĐ hữu hình</t>
  </si>
  <si>
    <t xml:space="preserve">   Nguyên giá TSCĐ vô hình</t>
  </si>
  <si>
    <t>Nhà cửa, vật 
kiến trúc</t>
  </si>
  <si>
    <t>Quyền sử 
dụng đất</t>
  </si>
  <si>
    <t>Quyền phát 
hành</t>
  </si>
  <si>
    <t>Bản quyền, bằng 
sáng chế</t>
  </si>
  <si>
    <t>&lt;&lt;D21,D22,D19,D20,D31,C83,D35,D32,C06</t>
  </si>
  <si>
    <t>&lt;&lt;131%,135%,138%,121%,128%</t>
  </si>
  <si>
    <t>&lt;&lt;141%,244%,144%,245%,246%,344%,431201</t>
  </si>
  <si>
    <t>&lt;&lt;224%,228%</t>
  </si>
  <si>
    <t>&lt;&lt;5%,6%</t>
  </si>
  <si>
    <t>&lt;&lt;D21,D22,D19,D20,D31,D35,C83</t>
  </si>
  <si>
    <t>PVD</t>
  </si>
  <si>
    <t>HPG</t>
  </si>
  <si>
    <t>11231%</t>
  </si>
  <si>
    <t xml:space="preserve"> - Phải trả tiền gửi của Nhà đầu tư</t>
  </si>
  <si>
    <t xml:space="preserve"> - Phải trả thanh toán bù trừ của Nhà đầu tư</t>
  </si>
  <si>
    <t>&lt;&lt;3258%</t>
  </si>
  <si>
    <t>&lt;&lt;3211%</t>
  </si>
  <si>
    <t>&lt;&lt;1355%</t>
  </si>
  <si>
    <t>&lt;&lt;1182%,1183%</t>
  </si>
  <si>
    <t xml:space="preserve"> - Phải thu KH về GDCK (UT tiền bán)</t>
  </si>
  <si>
    <t>I. Chứng khoán thương mại</t>
  </si>
  <si>
    <t xml:space="preserve">II. Chứng khoán đầu tư </t>
  </si>
  <si>
    <t>Dự phòng</t>
  </si>
  <si>
    <t>CTCP ĐT Hạ tầng KT TP.HCM</t>
  </si>
  <si>
    <t>Tổng CTCP ĐTư  PT Xây Dựng</t>
  </si>
  <si>
    <t>CTCP Đầu Tư &amp; TM DIC</t>
  </si>
  <si>
    <t>DIC</t>
  </si>
  <si>
    <t>CTCP Phận Đạm &amp; HC Dầu Khí</t>
  </si>
  <si>
    <t>CTCP Cao Su Đà Nẵng</t>
  </si>
  <si>
    <t>CTCP Sách Giáo dục tại Tp HN</t>
  </si>
  <si>
    <t xml:space="preserve">CTCP KT NM và CTN FECON </t>
  </si>
  <si>
    <t>CTCP Tập Đoàn Hoà Phát</t>
  </si>
  <si>
    <t xml:space="preserve">CTCP Thiết bị y tế Việt Nhật </t>
  </si>
  <si>
    <t>Tổng CT PT đô thị Kinh Bắc</t>
  </si>
  <si>
    <t>KBC</t>
  </si>
  <si>
    <t>CTCP Licogi 16</t>
  </si>
  <si>
    <t>CTCP Long Hậu</t>
  </si>
  <si>
    <t xml:space="preserve">CTCP Tập Đoàn Đại Dương </t>
  </si>
  <si>
    <t>CTCP Khoan &amp; DV khoan DK</t>
  </si>
  <si>
    <t xml:space="preserve">CTCP KD Khí hóa lỏng MBắc </t>
  </si>
  <si>
    <t>Tổng CTCP Bảo Hiểm DK VN</t>
  </si>
  <si>
    <t>CTCP Cáp &amp; VL Viễn Thông</t>
  </si>
  <si>
    <t>CTCP DV TH Sài Gòn</t>
  </si>
  <si>
    <t>NH Ngoại Thương VN</t>
  </si>
  <si>
    <t>Tổng CTCP XNK và XD VN</t>
  </si>
  <si>
    <t xml:space="preserve"> - Chứng chỉ quỹ </t>
  </si>
  <si>
    <t>NH TMCP AÙ Chaâu</t>
  </si>
  <si>
    <t>CTCP Phaân Ñaïm &amp; HC DK</t>
  </si>
  <si>
    <t>NH TMCP XNK Việt Nam</t>
  </si>
  <si>
    <t>CT CP Thöïc phaåm Quoác teá</t>
  </si>
  <si>
    <t>CTCP Đầu tư kinh doanh nhaø</t>
  </si>
  <si>
    <t>CT CP Cheá Bieán Haøng XK LA</t>
  </si>
  <si>
    <t>CT CP Nhieät Ñieän Phaû Laïi</t>
  </si>
  <si>
    <t>CTCP Simco Soâng Đaø</t>
  </si>
  <si>
    <t>NH TMCP Ngoaïi Thöông VN</t>
  </si>
  <si>
    <t>CTCP VTB &amp; BĐS Việt Hải</t>
  </si>
  <si>
    <t xml:space="preserve"> + Chứng chỉ quỹ </t>
  </si>
  <si>
    <t xml:space="preserve"> - Đầu tư vào cty liên doanh, liên kết </t>
  </si>
  <si>
    <t>CTCP ĐT XD và Vật Liệu Đồng Nai</t>
  </si>
  <si>
    <t>CTCP XNK thủy sản Minh Hải</t>
  </si>
  <si>
    <t xml:space="preserve">CTCP Du Lịch và TM Dic </t>
  </si>
  <si>
    <t>Tiền gửi kỳ hạn trên 90 ngày (VNCB)</t>
  </si>
  <si>
    <t>CTCP Chế biến Gỗ Thuận An</t>
  </si>
  <si>
    <t>GTA</t>
  </si>
  <si>
    <t xml:space="preserve"> - Tại ngày Đầu kỳ</t>
  </si>
  <si>
    <t xml:space="preserve"> - Thanh lý, nhượng bán</t>
  </si>
  <si>
    <t xml:space="preserve"> - Khấu hao trong kỳ</t>
  </si>
  <si>
    <t xml:space="preserve"> - Tăng trong kỳ</t>
  </si>
  <si>
    <t>10. Tiền nộp Quỹ hỗ trợ thanh toán</t>
  </si>
  <si>
    <t>Mẫu số B09 - CTCK</t>
  </si>
  <si>
    <t>Mẫu số B04 - CTCK</t>
  </si>
  <si>
    <t xml:space="preserve">              Đỗ Thị Mỹ Linh                                       Trần Thị Rồng</t>
  </si>
  <si>
    <t>đồng</t>
  </si>
  <si>
    <t>17. Các khoản phải trả họat động giao dịch chứng khoán</t>
  </si>
  <si>
    <t>10/2014</t>
  </si>
  <si>
    <t>12/2014</t>
  </si>
  <si>
    <t>&lt;&lt;332%,3388T003%</t>
  </si>
  <si>
    <t>&lt;&lt;321%,325%,331%,333%,334%,335%,336%,337%,338%,351%,352%,353%,346%,322%</t>
  </si>
  <si>
    <t>Quý I</t>
  </si>
  <si>
    <t>QUÝ I/2015</t>
  </si>
  <si>
    <t>01/2015</t>
  </si>
  <si>
    <t>03/2015</t>
  </si>
  <si>
    <t>03/2014</t>
  </si>
  <si>
    <t>Bắt đầu từ ngày 01/01/2015 đến ngày 31/03/2015</t>
  </si>
  <si>
    <t>33 người</t>
  </si>
  <si>
    <t>&lt;&lt;511%,711%,6%,8%</t>
  </si>
  <si>
    <t>&lt;&lt;7%</t>
  </si>
  <si>
    <t>D32</t>
  </si>
  <si>
    <t xml:space="preserve">   - Tăng, giảm các khoản phải trả (Không kể lãi vay phải trả, thuế TNDN phải nộp)</t>
  </si>
  <si>
    <t>- Bảo hiểm xã hội</t>
  </si>
  <si>
    <t>Tại ngày 31 tháng 03 năm 2015</t>
  </si>
  <si>
    <t>update từ VSD</t>
  </si>
  <si>
    <t>đầu năm</t>
  </si>
  <si>
    <t>6. Chứng khoán lưu ký</t>
  </si>
  <si>
    <t>Lưu ý trong tổng số có 240 trái phiếu có mệnh giá 100.000d/TP</t>
  </si>
  <si>
    <t xml:space="preserve">      Người lập                                                Kế toán trưởng</t>
  </si>
  <si>
    <t xml:space="preserve">  Đỗ Thị Mỹ Linh                                         Trần Thị Rồng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</si>
</sst>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  <numFmt numFmtId="168" formatCode="#,##0;#,##0;&quot;-&quot;"/>
    <numFmt numFmtId="169" formatCode="##,##0"/>
    <numFmt numFmtId="170" formatCode="0.000000E+00"/>
    <numFmt numFmtId="171" formatCode="0.00000E+00"/>
    <numFmt numFmtId="172" formatCode="0.0000E+00"/>
    <numFmt numFmtId="173" formatCode="0.000E+00"/>
    <numFmt numFmtId="174" formatCode="\(#,##0\);#,##0;&quot;-&quot;"/>
    <numFmt numFmtId="175" formatCode="#,##0;\(#,##0\);&quot;-&quot;"/>
    <numFmt numFmtId="176" formatCode="#,###;\(#,###\);&quot;-&quot;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_-"/>
    <numFmt numFmtId="183" formatCode="_-* #,##0.00_-;\-* #,##0.00_-;_-* &quot;-&quot;??_-;_-@_-"/>
    <numFmt numFmtId="184" formatCode="#,##0.00;\(#,##0.00\);&quot;-&quot;"/>
    <numFmt numFmtId="185" formatCode="_-* #,##0_-;\-* #,##0_-;_-* &quot;-&quot;_-;_-@_-"/>
    <numFmt numFmtId="186" formatCode="_(* #,##0.000000000000000000_);_(* \(#,##0.000000000000000000\);_(* &quot;-&quot;??????????????????_);_(@_)"/>
    <numFmt numFmtId="187" formatCode="#,##0_);[Red]\-#,##0_);\-_)"/>
    <numFmt numFmtId="188" formatCode="_(* #,##0.000_);_(* \(#,##0.000\);_(* &quot;-&quot;??_);_(@_)"/>
    <numFmt numFmtId="189" formatCode="##,##0.00"/>
    <numFmt numFmtId="190" formatCode="0.0000000E+00"/>
    <numFmt numFmtId="191" formatCode="0.0E+00"/>
    <numFmt numFmtId="192" formatCode="0E+00"/>
    <numFmt numFmtId="193" formatCode="_(* #,##0.0000_);_(* \(#,##0.0000\);_(* &quot;-&quot;??_);_(@_)"/>
    <numFmt numFmtId="194" formatCode="_(* #,##0.000_);_(* \(#,##0.000\);_(* &quot;-&quot;???_);_(@_)"/>
    <numFmt numFmtId="195" formatCode="_-* #,##0\ _₫_-;\-* #,##0\ _₫_-;_-* &quot;-&quot;??\ _₫_-;_-@_-"/>
    <numFmt numFmtId="196" formatCode="_(* #,##0.0_);_(* \(#,##0.0\);_(* &quot;-&quot;?_);_(@_)"/>
    <numFmt numFmtId="197" formatCode="0_);\(0\)"/>
    <numFmt numFmtId="198" formatCode="#,##0;\(#,##0\);&quot;&quot;"/>
    <numFmt numFmtId="199" formatCode="0.000%"/>
    <numFmt numFmtId="200" formatCode="_-* #,##0.000_-;\-* #,##0.000_-;_-* &quot;-&quot;??_-;_-@_-"/>
    <numFmt numFmtId="201" formatCode="0.0%"/>
    <numFmt numFmtId="202" formatCode="0.0000000000000%"/>
    <numFmt numFmtId="203" formatCode="_(* #,##0.000000000000_);_(* \(#,##0.000000000000\);_(* &quot;-&quot;??_);_(@_)"/>
    <numFmt numFmtId="204" formatCode="##,##0.0"/>
    <numFmt numFmtId="205" formatCode="_-* #,##0\ _€_-;\-* #,##0\ _€_-;_-* &quot;-&quot;??\ _€_-;_-@_-"/>
    <numFmt numFmtId="206" formatCode="_(* #,##0.00000_);_(* \(#,##0.00000\);_(* &quot;-&quot;??_);_(@_)"/>
    <numFmt numFmtId="207" formatCode="_(* #,##0_);_(* \(#,##0\);_(* &quot;-&quot;?_);_(@_)"/>
    <numFmt numFmtId="208" formatCode="_(* #,##0.000000_);_(* \(#,##0.000000\);_(* &quot;-&quot;??_);_(@_)"/>
    <numFmt numFmtId="209" formatCode="0.000000000000%"/>
  </numFmts>
  <fonts count="1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14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i/>
      <sz val="11"/>
      <name val="Times New Roman"/>
      <family val="1"/>
    </font>
    <font>
      <sz val="10"/>
      <name val=".VnArial"/>
      <family val="2"/>
    </font>
    <font>
      <sz val="12"/>
      <name val=".VnArial"/>
      <family val="2"/>
    </font>
    <font>
      <b/>
      <sz val="11"/>
      <name val=".VnArial"/>
      <family val="2"/>
    </font>
    <font>
      <b/>
      <sz val="13"/>
      <color indexed="12"/>
      <name val="Times New Roman"/>
      <family val="1"/>
    </font>
    <font>
      <sz val="13"/>
      <color indexed="61"/>
      <name val="Times New Roman"/>
      <family val="1"/>
    </font>
    <font>
      <sz val="10"/>
      <color indexed="61"/>
      <name val="Arial"/>
      <family val="0"/>
    </font>
    <font>
      <sz val="12"/>
      <color indexed="61"/>
      <name val="Times New Roman"/>
      <family val="0"/>
    </font>
    <font>
      <sz val="13"/>
      <color indexed="12"/>
      <name val="Times New Roman"/>
      <family val="1"/>
    </font>
    <font>
      <sz val="13"/>
      <color indexed="9"/>
      <name val="Times New Roman"/>
      <family val="1"/>
    </font>
    <font>
      <b/>
      <sz val="11"/>
      <color indexed="16"/>
      <name val="Times New Roman"/>
      <family val="1"/>
    </font>
    <font>
      <b/>
      <sz val="13"/>
      <color indexed="16"/>
      <name val="Times New Roman"/>
      <family val="1"/>
    </font>
    <font>
      <sz val="11"/>
      <color indexed="9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9"/>
      <name val="Arial"/>
      <family val="0"/>
    </font>
    <font>
      <b/>
      <i/>
      <sz val="12"/>
      <name val="Arial"/>
      <family val="2"/>
    </font>
    <font>
      <b/>
      <sz val="13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ARIAL"/>
      <family val="0"/>
    </font>
    <font>
      <i/>
      <sz val="12"/>
      <color indexed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4"/>
      <color indexed="50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.VnArial"/>
      <family val="2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.VnArial"/>
      <family val="2"/>
    </font>
    <font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2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i/>
      <sz val="10"/>
      <color indexed="8"/>
      <name val="ARIAL"/>
      <family val="0"/>
    </font>
    <font>
      <i/>
      <sz val="9"/>
      <name val="Arial"/>
      <family val="0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VNI-Times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i/>
      <sz val="10"/>
      <name val="Arial"/>
      <family val="0"/>
    </font>
    <font>
      <b/>
      <i/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1" applyNumberFormat="0" applyAlignment="0" applyProtection="0"/>
    <xf numFmtId="0" fontId="6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12" borderId="0">
      <alignment horizontal="left" indent="1"/>
      <protection/>
    </xf>
    <xf numFmtId="14" fontId="67" fillId="0" borderId="3">
      <alignment/>
      <protection/>
    </xf>
    <xf numFmtId="0" fontId="67" fillId="0" borderId="3">
      <alignment horizontal="left"/>
      <protection/>
    </xf>
    <xf numFmtId="0" fontId="68" fillId="0" borderId="0">
      <alignment horizontal="left" indent="1"/>
      <protection/>
    </xf>
    <xf numFmtId="0" fontId="30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7" applyNumberFormat="0" applyFill="0" applyAlignment="0" applyProtection="0"/>
    <xf numFmtId="0" fontId="75" fillId="18" borderId="8">
      <alignment horizontal="left" indent="1"/>
      <protection/>
    </xf>
    <xf numFmtId="0" fontId="7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60" fillId="0" borderId="0">
      <alignment/>
      <protection/>
    </xf>
    <xf numFmtId="0" fontId="57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/>
      <protection/>
    </xf>
    <xf numFmtId="0" fontId="0" fillId="4" borderId="9" applyNumberFormat="0" applyFont="0" applyAlignment="0" applyProtection="0"/>
    <xf numFmtId="0" fontId="77" fillId="16" borderId="10" applyNumberFormat="0" applyAlignment="0" applyProtection="0"/>
    <xf numFmtId="9" fontId="0" fillId="0" borderId="0" applyFont="0" applyFill="0" applyBorder="0" applyAlignment="0" applyProtection="0"/>
    <xf numFmtId="0" fontId="66" fillId="12" borderId="0">
      <alignment horizontal="right" indent="1"/>
      <protection/>
    </xf>
    <xf numFmtId="0" fontId="78" fillId="0" borderId="0" applyNumberFormat="0" applyFill="0" applyBorder="0" applyAlignment="0" applyProtection="0"/>
    <xf numFmtId="0" fontId="79" fillId="18" borderId="0">
      <alignment horizontal="left" vertical="center" indent="1"/>
      <protection/>
    </xf>
    <xf numFmtId="0" fontId="79" fillId="18" borderId="0">
      <alignment horizontal="right" vertical="center" indent="3"/>
      <protection/>
    </xf>
    <xf numFmtId="0" fontId="81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5" fillId="0" borderId="0" xfId="68" applyBorder="1">
      <alignment/>
      <protection/>
    </xf>
    <xf numFmtId="0" fontId="5" fillId="0" borderId="0" xfId="68" applyBorder="1" applyAlignment="1">
      <alignment horizontal="center"/>
      <protection/>
    </xf>
    <xf numFmtId="0" fontId="5" fillId="0" borderId="0" xfId="68" applyBorder="1" applyAlignment="1">
      <alignment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5" fillId="0" borderId="0" xfId="68" applyFont="1" applyBorder="1">
      <alignment/>
      <protection/>
    </xf>
    <xf numFmtId="0" fontId="7" fillId="0" borderId="0" xfId="0" applyFont="1" applyAlignment="1">
      <alignment vertical="top" wrapText="1"/>
    </xf>
    <xf numFmtId="0" fontId="5" fillId="0" borderId="0" xfId="68" applyFont="1" applyBorder="1" applyAlignment="1" quotePrefix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68" applyFont="1" applyBorder="1" applyAlignment="1">
      <alignment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67" fontId="28" fillId="0" borderId="12" xfId="42" applyNumberFormat="1" applyFont="1" applyFill="1" applyBorder="1" applyAlignment="1">
      <alignment vertical="top" wrapText="1"/>
    </xf>
    <xf numFmtId="167" fontId="28" fillId="0" borderId="13" xfId="42" applyNumberFormat="1" applyFont="1" applyFill="1" applyBorder="1" applyAlignment="1">
      <alignment vertical="top" wrapText="1"/>
    </xf>
    <xf numFmtId="167" fontId="28" fillId="0" borderId="14" xfId="42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7" fillId="0" borderId="0" xfId="68" applyFont="1" applyBorder="1" applyAlignment="1">
      <alignment horizontal="center"/>
      <protection/>
    </xf>
    <xf numFmtId="0" fontId="7" fillId="0" borderId="0" xfId="68" applyFont="1" applyBorder="1">
      <alignment/>
      <protection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3" fillId="0" borderId="0" xfId="68" applyFont="1" applyFill="1" applyBorder="1">
      <alignment/>
      <protection/>
    </xf>
    <xf numFmtId="0" fontId="3" fillId="0" borderId="0" xfId="68" applyFont="1" applyFill="1" applyBorder="1" applyAlignment="1">
      <alignment horizontal="centerContinuous"/>
      <protection/>
    </xf>
    <xf numFmtId="0" fontId="5" fillId="0" borderId="0" xfId="68" applyFont="1" applyFill="1" applyBorder="1">
      <alignment/>
      <protection/>
    </xf>
    <xf numFmtId="0" fontId="8" fillId="0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 horizontal="justify"/>
    </xf>
    <xf numFmtId="0" fontId="5" fillId="0" borderId="0" xfId="68" applyFont="1" applyBorder="1" applyAlignment="1">
      <alignment vertical="center"/>
      <protection/>
    </xf>
    <xf numFmtId="0" fontId="3" fillId="0" borderId="0" xfId="0" applyFont="1" applyAlignment="1">
      <alignment horizontal="centerContinuous"/>
    </xf>
    <xf numFmtId="167" fontId="3" fillId="0" borderId="0" xfId="0" applyNumberFormat="1" applyFont="1" applyAlignment="1">
      <alignment/>
    </xf>
    <xf numFmtId="0" fontId="19" fillId="0" borderId="0" xfId="68" applyFont="1" applyBorder="1" applyAlignment="1">
      <alignment/>
      <protection/>
    </xf>
    <xf numFmtId="0" fontId="34" fillId="0" borderId="0" xfId="0" applyFont="1" applyAlignment="1">
      <alignment/>
    </xf>
    <xf numFmtId="0" fontId="35" fillId="0" borderId="0" xfId="68" applyFont="1" applyBorder="1" applyAlignment="1">
      <alignment/>
      <protection/>
    </xf>
    <xf numFmtId="167" fontId="25" fillId="0" borderId="0" xfId="42" applyNumberFormat="1" applyFont="1" applyFill="1" applyBorder="1" applyAlignment="1">
      <alignment vertical="top" wrapText="1"/>
    </xf>
    <xf numFmtId="167" fontId="25" fillId="0" borderId="0" xfId="42" applyNumberFormat="1" applyFont="1" applyBorder="1" applyAlignment="1">
      <alignment vertical="top" wrapText="1"/>
    </xf>
    <xf numFmtId="167" fontId="25" fillId="0" borderId="0" xfId="0" applyNumberFormat="1" applyFont="1" applyBorder="1" applyAlignment="1">
      <alignment vertical="top" wrapText="1"/>
    </xf>
    <xf numFmtId="167" fontId="5" fillId="0" borderId="0" xfId="68" applyNumberFormat="1" applyBorder="1" applyAlignment="1">
      <alignment horizontal="center"/>
      <protection/>
    </xf>
    <xf numFmtId="167" fontId="3" fillId="0" borderId="0" xfId="0" applyNumberFormat="1" applyFont="1" applyFill="1" applyBorder="1" applyAlignment="1">
      <alignment vertical="top" wrapText="1"/>
    </xf>
    <xf numFmtId="188" fontId="11" fillId="0" borderId="0" xfId="42" applyNumberFormat="1" applyFont="1" applyBorder="1" applyAlignment="1">
      <alignment horizontal="right" vertical="top" wrapText="1"/>
    </xf>
    <xf numFmtId="167" fontId="11" fillId="0" borderId="0" xfId="42" applyNumberFormat="1" applyFont="1" applyBorder="1" applyAlignment="1">
      <alignment horizontal="right" vertical="top" wrapText="1"/>
    </xf>
    <xf numFmtId="188" fontId="6" fillId="0" borderId="0" xfId="42" applyNumberFormat="1" applyFont="1" applyBorder="1" applyAlignment="1">
      <alignment horizontal="right" vertical="top" wrapText="1"/>
    </xf>
    <xf numFmtId="188" fontId="5" fillId="0" borderId="0" xfId="42" applyNumberFormat="1" applyFont="1" applyBorder="1" applyAlignment="1">
      <alignment horizontal="right"/>
    </xf>
    <xf numFmtId="167" fontId="6" fillId="0" borderId="0" xfId="42" applyNumberFormat="1" applyFont="1" applyBorder="1" applyAlignment="1">
      <alignment horizontal="right" vertical="top" wrapText="1"/>
    </xf>
    <xf numFmtId="167" fontId="5" fillId="0" borderId="0" xfId="42" applyNumberFormat="1" applyFont="1" applyBorder="1" applyAlignment="1">
      <alignment horizontal="right"/>
    </xf>
    <xf numFmtId="0" fontId="38" fillId="0" borderId="0" xfId="0" applyFont="1" applyAlignment="1">
      <alignment horizontal="left" indent="15"/>
    </xf>
    <xf numFmtId="0" fontId="39" fillId="0" borderId="0" xfId="0" applyFont="1" applyAlignment="1">
      <alignment/>
    </xf>
    <xf numFmtId="0" fontId="40" fillId="0" borderId="0" xfId="68" applyFont="1" applyBorder="1" applyAlignment="1">
      <alignment horizontal="center"/>
      <protection/>
    </xf>
    <xf numFmtId="0" fontId="40" fillId="0" borderId="0" xfId="68" applyFont="1" applyBorder="1">
      <alignment/>
      <protection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167" fontId="41" fillId="0" borderId="0" xfId="42" applyNumberFormat="1" applyFont="1" applyFill="1" applyAlignment="1">
      <alignment horizontal="center" vertical="top" wrapText="1"/>
    </xf>
    <xf numFmtId="167" fontId="44" fillId="0" borderId="0" xfId="42" applyNumberFormat="1" applyFont="1" applyAlignment="1">
      <alignment horizontal="center" vertical="top" wrapText="1"/>
    </xf>
    <xf numFmtId="0" fontId="48" fillId="0" borderId="0" xfId="68" applyFont="1" applyBorder="1" applyAlignment="1" quotePrefix="1">
      <alignment horizontal="center"/>
      <protection/>
    </xf>
    <xf numFmtId="0" fontId="48" fillId="0" borderId="0" xfId="68" applyFont="1" applyBorder="1" applyAlignment="1">
      <alignment horizontal="center"/>
      <protection/>
    </xf>
    <xf numFmtId="0" fontId="48" fillId="0" borderId="0" xfId="68" applyFont="1" applyBorder="1" applyAlignment="1">
      <alignment horizontal="center"/>
      <protection/>
    </xf>
    <xf numFmtId="0" fontId="48" fillId="0" borderId="0" xfId="68" applyFont="1" applyBorder="1">
      <alignment/>
      <protection/>
    </xf>
    <xf numFmtId="0" fontId="50" fillId="0" borderId="0" xfId="0" applyFont="1" applyFill="1" applyAlignment="1">
      <alignment horizontal="centerContinuous"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68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21" fillId="0" borderId="0" xfId="0" applyFont="1" applyAlignment="1">
      <alignment horizontal="centerContinuous"/>
    </xf>
    <xf numFmtId="0" fontId="21" fillId="0" borderId="0" xfId="0" applyFont="1" applyAlignment="1" quotePrefix="1">
      <alignment horizontal="left"/>
    </xf>
    <xf numFmtId="0" fontId="7" fillId="0" borderId="0" xfId="68" applyFont="1" applyBorder="1" applyAlignment="1">
      <alignment/>
      <protection/>
    </xf>
    <xf numFmtId="0" fontId="5" fillId="0" borderId="0" xfId="68" applyFill="1" applyBorder="1">
      <alignment/>
      <protection/>
    </xf>
    <xf numFmtId="0" fontId="5" fillId="0" borderId="0" xfId="68" applyFill="1" applyBorder="1" applyAlignment="1">
      <alignment horizontal="center"/>
      <protection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0" xfId="68" applyFont="1" applyFill="1" applyBorder="1" applyAlignment="1">
      <alignment horizontal="center"/>
      <protection/>
    </xf>
    <xf numFmtId="0" fontId="4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centerContinuous"/>
    </xf>
    <xf numFmtId="0" fontId="3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68" applyFont="1" applyFill="1" applyBorder="1" applyAlignment="1">
      <alignment horizontal="center"/>
      <protection/>
    </xf>
    <xf numFmtId="0" fontId="48" fillId="0" borderId="0" xfId="68" applyFont="1" applyFill="1" applyBorder="1">
      <alignment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19" fillId="0" borderId="0" xfId="68" applyFont="1" applyFill="1" applyBorder="1" applyAlignment="1">
      <alignment vertical="center"/>
      <protection/>
    </xf>
    <xf numFmtId="167" fontId="7" fillId="0" borderId="0" xfId="68" applyNumberFormat="1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0" fontId="7" fillId="0" borderId="0" xfId="68" applyFont="1" applyFill="1" applyBorder="1">
      <alignment/>
      <protection/>
    </xf>
    <xf numFmtId="0" fontId="11" fillId="0" borderId="13" xfId="0" applyFont="1" applyFill="1" applyBorder="1" applyAlignment="1">
      <alignment vertical="top" wrapText="1"/>
    </xf>
    <xf numFmtId="0" fontId="5" fillId="0" borderId="0" xfId="68" applyFont="1" applyFill="1" applyBorder="1" quotePrefix="1">
      <alignment/>
      <protection/>
    </xf>
    <xf numFmtId="167" fontId="5" fillId="0" borderId="0" xfId="68" applyNumberFormat="1" applyFont="1" applyFill="1" applyBorder="1" applyAlignment="1">
      <alignment horizontal="center"/>
      <protection/>
    </xf>
    <xf numFmtId="167" fontId="5" fillId="0" borderId="0" xfId="4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167" fontId="39" fillId="0" borderId="0" xfId="42" applyNumberFormat="1" applyFont="1" applyAlignment="1" quotePrefix="1">
      <alignment horizontal="right"/>
    </xf>
    <xf numFmtId="167" fontId="5" fillId="0" borderId="0" xfId="68" applyNumberFormat="1" applyFont="1" applyBorder="1" applyAlignment="1" quotePrefix="1">
      <alignment horizontal="center"/>
      <protection/>
    </xf>
    <xf numFmtId="167" fontId="7" fillId="0" borderId="0" xfId="42" applyNumberFormat="1" applyFont="1" applyFill="1" applyBorder="1" applyAlignment="1">
      <alignment horizontal="center"/>
    </xf>
    <xf numFmtId="167" fontId="5" fillId="0" borderId="0" xfId="68" applyNumberFormat="1" applyFont="1" applyFill="1" applyBorder="1">
      <alignment/>
      <protection/>
    </xf>
    <xf numFmtId="0" fontId="54" fillId="0" borderId="0" xfId="0" applyFont="1" applyAlignment="1">
      <alignment horizontal="justify"/>
    </xf>
    <xf numFmtId="3" fontId="5" fillId="0" borderId="0" xfId="68" applyNumberFormat="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7" fontId="5" fillId="0" borderId="0" xfId="68" applyNumberFormat="1" applyBorder="1">
      <alignment/>
      <protection/>
    </xf>
    <xf numFmtId="167" fontId="5" fillId="0" borderId="0" xfId="42" applyNumberFormat="1" applyFont="1" applyBorder="1" applyAlignment="1">
      <alignment horizontal="center"/>
    </xf>
    <xf numFmtId="0" fontId="32" fillId="0" borderId="0" xfId="0" applyFont="1" applyFill="1" applyAlignment="1">
      <alignment horizontal="right"/>
    </xf>
    <xf numFmtId="17" fontId="58" fillId="0" borderId="0" xfId="0" applyNumberFormat="1" applyFont="1" applyFill="1" applyAlignment="1" quotePrefix="1">
      <alignment horizontal="centerContinuous"/>
    </xf>
    <xf numFmtId="167" fontId="19" fillId="0" borderId="20" xfId="42" applyNumberFormat="1" applyFont="1" applyBorder="1" applyAlignment="1">
      <alignment vertical="top" wrapText="1"/>
    </xf>
    <xf numFmtId="0" fontId="36" fillId="0" borderId="19" xfId="0" applyFont="1" applyBorder="1" applyAlignment="1">
      <alignment horizontal="center" wrapText="1"/>
    </xf>
    <xf numFmtId="188" fontId="37" fillId="0" borderId="19" xfId="42" applyNumberFormat="1" applyFont="1" applyBorder="1" applyAlignment="1">
      <alignment horizontal="center" vertical="top"/>
    </xf>
    <xf numFmtId="167" fontId="5" fillId="0" borderId="21" xfId="42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167" fontId="3" fillId="0" borderId="0" xfId="68" applyNumberFormat="1" applyFont="1" applyFill="1" applyBorder="1" applyAlignment="1">
      <alignment horizontal="centerContinuous"/>
      <protection/>
    </xf>
    <xf numFmtId="0" fontId="20" fillId="0" borderId="0" xfId="0" applyFont="1" applyFill="1" applyAlignment="1">
      <alignment horizontal="left"/>
    </xf>
    <xf numFmtId="0" fontId="2" fillId="0" borderId="0" xfId="0" applyFont="1" applyAlignment="1">
      <alignment/>
    </xf>
    <xf numFmtId="167" fontId="83" fillId="0" borderId="20" xfId="42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justify"/>
    </xf>
    <xf numFmtId="0" fontId="19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9" fillId="0" borderId="0" xfId="68" applyFont="1" applyFill="1" applyBorder="1" applyAlignment="1">
      <alignment/>
      <protection/>
    </xf>
    <xf numFmtId="0" fontId="19" fillId="0" borderId="0" xfId="0" applyFont="1" applyFill="1" applyAlignment="1" quotePrefix="1">
      <alignment/>
    </xf>
    <xf numFmtId="0" fontId="85" fillId="0" borderId="0" xfId="0" applyFont="1" applyFill="1" applyAlignment="1" quotePrefix="1">
      <alignment horizontal="left"/>
    </xf>
    <xf numFmtId="0" fontId="19" fillId="0" borderId="0" xfId="0" applyFont="1" applyFill="1" applyAlignment="1">
      <alignment/>
    </xf>
    <xf numFmtId="0" fontId="84" fillId="0" borderId="0" xfId="0" applyFont="1" applyAlignment="1">
      <alignment vertical="top" wrapText="1"/>
    </xf>
    <xf numFmtId="0" fontId="84" fillId="0" borderId="0" xfId="0" applyFont="1" applyAlignment="1">
      <alignment horizontal="center" vertical="top" wrapText="1"/>
    </xf>
    <xf numFmtId="167" fontId="84" fillId="0" borderId="0" xfId="0" applyNumberFormat="1" applyFont="1" applyAlignment="1">
      <alignment horizontal="center" vertical="top" wrapText="1"/>
    </xf>
    <xf numFmtId="0" fontId="85" fillId="0" borderId="0" xfId="0" applyFont="1" applyAlignment="1">
      <alignment vertical="top" wrapText="1"/>
    </xf>
    <xf numFmtId="167" fontId="85" fillId="0" borderId="0" xfId="42" applyNumberFormat="1" applyFont="1" applyAlignment="1">
      <alignment horizontal="center" vertical="top"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justify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vertical="top" wrapText="1"/>
    </xf>
    <xf numFmtId="43" fontId="25" fillId="0" borderId="0" xfId="42" applyFont="1" applyBorder="1" applyAlignment="1">
      <alignment vertical="top" wrapText="1"/>
    </xf>
    <xf numFmtId="0" fontId="19" fillId="0" borderId="0" xfId="68" applyFont="1" applyBorder="1" applyAlignment="1">
      <alignment horizontal="center"/>
      <protection/>
    </xf>
    <xf numFmtId="43" fontId="19" fillId="0" borderId="0" xfId="42" applyFont="1" applyBorder="1" applyAlignment="1">
      <alignment/>
    </xf>
    <xf numFmtId="43" fontId="19" fillId="0" borderId="0" xfId="42" applyFont="1" applyAlignment="1">
      <alignment/>
    </xf>
    <xf numFmtId="167" fontId="19" fillId="0" borderId="0" xfId="68" applyNumberFormat="1" applyFont="1" applyBorder="1" applyAlignment="1">
      <alignment/>
      <protection/>
    </xf>
    <xf numFmtId="167" fontId="19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68" applyFont="1" applyBorder="1" applyAlignment="1">
      <alignment/>
      <protection/>
    </xf>
    <xf numFmtId="0" fontId="43" fillId="0" borderId="0" xfId="0" applyFont="1" applyBorder="1" applyAlignment="1">
      <alignment horizontal="justify" vertical="top" wrapText="1"/>
    </xf>
    <xf numFmtId="167" fontId="43" fillId="0" borderId="0" xfId="42" applyNumberFormat="1" applyFont="1" applyBorder="1" applyAlignment="1">
      <alignment vertical="top" wrapText="1"/>
    </xf>
    <xf numFmtId="0" fontId="19" fillId="16" borderId="0" xfId="68" applyFont="1" applyFill="1" applyBorder="1" applyAlignment="1">
      <alignment horizontal="center"/>
      <protection/>
    </xf>
    <xf numFmtId="0" fontId="19" fillId="16" borderId="0" xfId="68" applyFont="1" applyFill="1" applyBorder="1" applyAlignment="1">
      <alignment/>
      <protection/>
    </xf>
    <xf numFmtId="167" fontId="19" fillId="16" borderId="0" xfId="68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justify"/>
    </xf>
    <xf numFmtId="167" fontId="25" fillId="16" borderId="0" xfId="68" applyNumberFormat="1" applyFont="1" applyFill="1" applyBorder="1" applyAlignment="1">
      <alignment horizontal="center"/>
      <protection/>
    </xf>
    <xf numFmtId="0" fontId="25" fillId="16" borderId="0" xfId="68" applyFont="1" applyFill="1" applyBorder="1" applyAlignment="1">
      <alignment/>
      <protection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167" fontId="83" fillId="0" borderId="0" xfId="42" applyNumberFormat="1" applyFont="1" applyFill="1" applyBorder="1" applyAlignment="1">
      <alignment vertical="top" wrapText="1"/>
    </xf>
    <xf numFmtId="0" fontId="89" fillId="0" borderId="0" xfId="0" applyFont="1" applyAlignment="1">
      <alignment/>
    </xf>
    <xf numFmtId="3" fontId="19" fillId="0" borderId="0" xfId="0" applyNumberFormat="1" applyFont="1" applyFill="1" applyAlignment="1">
      <alignment/>
    </xf>
    <xf numFmtId="167" fontId="19" fillId="0" borderId="0" xfId="42" applyNumberFormat="1" applyFont="1" applyFill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justify" vertical="top" wrapText="1"/>
    </xf>
    <xf numFmtId="0" fontId="90" fillId="0" borderId="0" xfId="0" applyFont="1" applyAlignment="1">
      <alignment horizontal="centerContinuous" vertical="top" wrapText="1"/>
    </xf>
    <xf numFmtId="0" fontId="19" fillId="0" borderId="0" xfId="0" applyFont="1" applyAlignment="1">
      <alignment horizontal="centerContinuous"/>
    </xf>
    <xf numFmtId="0" fontId="25" fillId="0" borderId="0" xfId="0" applyFont="1" applyAlignment="1">
      <alignment horizontal="centerContinuous" vertical="top"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68" applyFont="1" applyBorder="1" applyAlignment="1">
      <alignment/>
      <protection/>
    </xf>
    <xf numFmtId="0" fontId="25" fillId="0" borderId="0" xfId="68" applyFont="1" applyBorder="1" applyAlignment="1">
      <alignment horizontal="center"/>
      <protection/>
    </xf>
    <xf numFmtId="0" fontId="55" fillId="0" borderId="0" xfId="68" applyFont="1" applyBorder="1" applyAlignment="1">
      <alignment/>
      <protection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68" applyFont="1" applyBorder="1" applyAlignment="1">
      <alignment/>
      <protection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0" fontId="51" fillId="0" borderId="0" xfId="0" applyFont="1" applyAlignment="1" quotePrefix="1">
      <alignment/>
    </xf>
    <xf numFmtId="0" fontId="36" fillId="0" borderId="22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left"/>
    </xf>
    <xf numFmtId="0" fontId="56" fillId="0" borderId="24" xfId="0" applyFont="1" applyBorder="1" applyAlignment="1" quotePrefix="1">
      <alignment horizontal="center"/>
    </xf>
    <xf numFmtId="0" fontId="25" fillId="0" borderId="19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167" fontId="19" fillId="0" borderId="27" xfId="0" applyNumberFormat="1" applyFont="1" applyBorder="1" applyAlignment="1">
      <alignment/>
    </xf>
    <xf numFmtId="0" fontId="19" fillId="0" borderId="28" xfId="0" applyFont="1" applyBorder="1" applyAlignment="1">
      <alignment/>
    </xf>
    <xf numFmtId="49" fontId="45" fillId="16" borderId="29" xfId="0" applyNumberFormat="1" applyFont="1" applyFill="1" applyBorder="1" applyAlignment="1" applyProtection="1">
      <alignment horizontal="left"/>
      <protection/>
    </xf>
    <xf numFmtId="9" fontId="19" fillId="0" borderId="20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56" fillId="0" borderId="24" xfId="0" applyFont="1" applyBorder="1" applyAlignment="1" quotePrefix="1">
      <alignment/>
    </xf>
    <xf numFmtId="0" fontId="25" fillId="0" borderId="19" xfId="0" applyFont="1" applyBorder="1" applyAlignment="1">
      <alignment/>
    </xf>
    <xf numFmtId="167" fontId="25" fillId="0" borderId="19" xfId="0" applyNumberFormat="1" applyFont="1" applyBorder="1" applyAlignment="1">
      <alignment/>
    </xf>
    <xf numFmtId="0" fontId="25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90" fillId="0" borderId="0" xfId="0" applyFont="1" applyAlignment="1">
      <alignment horizontal="center"/>
    </xf>
    <xf numFmtId="0" fontId="4" fillId="0" borderId="0" xfId="68" applyFont="1" applyBorder="1" applyAlignment="1">
      <alignment/>
      <protection/>
    </xf>
    <xf numFmtId="0" fontId="84" fillId="0" borderId="0" xfId="0" applyFont="1" applyBorder="1" applyAlignment="1">
      <alignment horizontal="left"/>
    </xf>
    <xf numFmtId="49" fontId="45" fillId="16" borderId="0" xfId="0" applyNumberFormat="1" applyFont="1" applyFill="1" applyBorder="1" applyAlignment="1" applyProtection="1">
      <alignment horizontal="left"/>
      <protection/>
    </xf>
    <xf numFmtId="0" fontId="92" fillId="0" borderId="34" xfId="0" applyFont="1" applyBorder="1" applyAlignment="1" quotePrefix="1">
      <alignment horizontal="center" wrapText="1"/>
    </xf>
    <xf numFmtId="0" fontId="51" fillId="0" borderId="18" xfId="0" applyFont="1" applyBorder="1" applyAlignment="1" quotePrefix="1">
      <alignment/>
    </xf>
    <xf numFmtId="0" fontId="6" fillId="0" borderId="0" xfId="68" applyFont="1" applyFill="1" applyBorder="1" applyAlignment="1">
      <alignment horizontal="center"/>
      <protection/>
    </xf>
    <xf numFmtId="0" fontId="7" fillId="0" borderId="0" xfId="66" applyFont="1" applyAlignment="1">
      <alignment vertical="top" wrapText="1"/>
      <protection/>
    </xf>
    <xf numFmtId="0" fontId="8" fillId="0" borderId="0" xfId="66" applyFont="1" applyAlignment="1">
      <alignment vertical="top" wrapText="1"/>
      <protection/>
    </xf>
    <xf numFmtId="0" fontId="3" fillId="0" borderId="0" xfId="66" applyFont="1" applyFill="1" applyAlignment="1">
      <alignment/>
      <protection/>
    </xf>
    <xf numFmtId="0" fontId="4" fillId="0" borderId="0" xfId="66" applyFont="1" applyAlignment="1">
      <alignment vertical="top" wrapText="1"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 horizontal="center"/>
      <protection/>
    </xf>
    <xf numFmtId="0" fontId="46" fillId="0" borderId="0" xfId="66" applyFont="1" applyAlignment="1">
      <alignment horizontal="center"/>
      <protection/>
    </xf>
    <xf numFmtId="0" fontId="51" fillId="16" borderId="0" xfId="66" applyFont="1" applyFill="1" applyAlignment="1" quotePrefix="1">
      <alignment/>
      <protection/>
    </xf>
    <xf numFmtId="0" fontId="47" fillId="0" borderId="0" xfId="66" applyFont="1" applyAlignment="1">
      <alignment horizontal="centerContinuous"/>
      <protection/>
    </xf>
    <xf numFmtId="0" fontId="93" fillId="0" borderId="22" xfId="66" applyFont="1" applyBorder="1" applyAlignment="1" quotePrefix="1">
      <alignment/>
      <protection/>
    </xf>
    <xf numFmtId="0" fontId="93" fillId="0" borderId="19" xfId="66" applyFont="1" applyBorder="1" applyAlignment="1" quotePrefix="1">
      <alignment/>
      <protection/>
    </xf>
    <xf numFmtId="0" fontId="7" fillId="0" borderId="19" xfId="66" applyFont="1" applyBorder="1" applyAlignment="1">
      <alignment horizontal="center" vertical="center" wrapText="1"/>
      <protection/>
    </xf>
    <xf numFmtId="0" fontId="2" fillId="0" borderId="18" xfId="66" applyFont="1" applyBorder="1" applyAlignment="1">
      <alignment horizontal="center" vertical="center" wrapText="1"/>
      <protection/>
    </xf>
    <xf numFmtId="0" fontId="2" fillId="0" borderId="19" xfId="66" applyFont="1" applyBorder="1" applyAlignment="1">
      <alignment horizontal="center" vertical="center" wrapText="1"/>
      <protection/>
    </xf>
    <xf numFmtId="0" fontId="7" fillId="0" borderId="19" xfId="66" applyFont="1" applyBorder="1" applyAlignment="1">
      <alignment horizontal="center" vertical="top" wrapText="1"/>
      <protection/>
    </xf>
    <xf numFmtId="0" fontId="5" fillId="0" borderId="20" xfId="66" applyFont="1" applyBorder="1" applyAlignment="1">
      <alignment horizontal="center" vertical="center" wrapText="1"/>
      <protection/>
    </xf>
    <xf numFmtId="0" fontId="5" fillId="0" borderId="21" xfId="66" applyFont="1" applyBorder="1" applyAlignment="1">
      <alignment vertical="top" wrapText="1"/>
      <protection/>
    </xf>
    <xf numFmtId="0" fontId="15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8" fillId="0" borderId="0" xfId="66" applyFont="1" applyFill="1" applyAlignment="1">
      <alignment horizontal="centerContinuous"/>
      <protection/>
    </xf>
    <xf numFmtId="0" fontId="52" fillId="0" borderId="0" xfId="66" applyFont="1" applyAlignment="1">
      <alignment horizontal="center"/>
      <protection/>
    </xf>
    <xf numFmtId="0" fontId="15" fillId="0" borderId="0" xfId="66" applyFont="1" applyFill="1" applyAlignment="1">
      <alignment horizontal="right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centerContinuous"/>
      <protection/>
    </xf>
    <xf numFmtId="0" fontId="7" fillId="0" borderId="0" xfId="68" applyFont="1" applyFill="1" applyBorder="1" applyAlignment="1">
      <alignment horizontal="left"/>
      <protection/>
    </xf>
    <xf numFmtId="0" fontId="7" fillId="0" borderId="0" xfId="68" applyFont="1" applyFill="1" applyBorder="1" applyAlignment="1">
      <alignment horizontal="centerContinuous"/>
      <protection/>
    </xf>
    <xf numFmtId="0" fontId="11" fillId="0" borderId="0" xfId="66" applyFont="1" applyBorder="1" applyAlignment="1">
      <alignment vertical="top" wrapText="1"/>
      <protection/>
    </xf>
    <xf numFmtId="0" fontId="11" fillId="0" borderId="0" xfId="66" applyFont="1" applyBorder="1" applyAlignment="1">
      <alignment horizontal="center" vertical="top" wrapText="1"/>
      <protection/>
    </xf>
    <xf numFmtId="0" fontId="0" fillId="0" borderId="0" xfId="66" applyFont="1" applyBorder="1" applyAlignment="1">
      <alignment vertical="top" wrapText="1"/>
      <protection/>
    </xf>
    <xf numFmtId="0" fontId="6" fillId="0" borderId="0" xfId="66" applyFont="1" applyBorder="1" applyAlignment="1">
      <alignment vertical="top" wrapText="1"/>
      <protection/>
    </xf>
    <xf numFmtId="0" fontId="6" fillId="0" borderId="0" xfId="66" applyFont="1" applyBorder="1" applyAlignment="1">
      <alignment horizontal="center" vertical="top" wrapText="1"/>
      <protection/>
    </xf>
    <xf numFmtId="0" fontId="7" fillId="0" borderId="0" xfId="66" applyFont="1" applyBorder="1" applyAlignment="1">
      <alignment horizontal="center" vertical="top" wrapText="1"/>
      <protection/>
    </xf>
    <xf numFmtId="0" fontId="10" fillId="0" borderId="0" xfId="66" applyFont="1" applyBorder="1" applyAlignment="1">
      <alignment horizontal="center" vertical="top" wrapText="1"/>
      <protection/>
    </xf>
    <xf numFmtId="0" fontId="7" fillId="0" borderId="0" xfId="66" applyFont="1" applyBorder="1" applyAlignment="1">
      <alignment vertical="top" wrapText="1"/>
      <protection/>
    </xf>
    <xf numFmtId="0" fontId="13" fillId="0" borderId="0" xfId="66" applyFont="1" applyBorder="1" applyAlignment="1">
      <alignment vertical="top" wrapText="1"/>
      <protection/>
    </xf>
    <xf numFmtId="0" fontId="8" fillId="0" borderId="0" xfId="66" applyFont="1" applyBorder="1" applyAlignment="1">
      <alignment horizontal="center" vertical="top" wrapText="1"/>
      <protection/>
    </xf>
    <xf numFmtId="0" fontId="14" fillId="0" borderId="0" xfId="66" applyFont="1" applyBorder="1" applyAlignment="1">
      <alignment/>
      <protection/>
    </xf>
    <xf numFmtId="0" fontId="0" fillId="0" borderId="0" xfId="66" applyFont="1" applyBorder="1" applyAlignment="1">
      <alignment/>
      <protection/>
    </xf>
    <xf numFmtId="0" fontId="11" fillId="0" borderId="0" xfId="66" applyFont="1" applyBorder="1" applyAlignment="1">
      <alignment/>
      <protection/>
    </xf>
    <xf numFmtId="0" fontId="7" fillId="0" borderId="0" xfId="66" applyFont="1" applyBorder="1" applyAlignment="1">
      <alignment horizontal="center"/>
      <protection/>
    </xf>
    <xf numFmtId="0" fontId="15" fillId="0" borderId="0" xfId="66" applyFont="1" applyBorder="1" applyAlignment="1">
      <alignment vertical="top" wrapText="1"/>
      <protection/>
    </xf>
    <xf numFmtId="0" fontId="16" fillId="0" borderId="0" xfId="66" applyFont="1" applyBorder="1" applyAlignment="1">
      <alignment vertical="top" wrapText="1"/>
      <protection/>
    </xf>
    <xf numFmtId="0" fontId="17" fillId="0" borderId="0" xfId="66" applyFont="1" applyBorder="1" applyAlignment="1">
      <alignment horizontal="center" vertical="top" wrapText="1"/>
      <protection/>
    </xf>
    <xf numFmtId="0" fontId="17" fillId="0" borderId="0" xfId="66" applyFont="1" applyBorder="1" applyAlignment="1">
      <alignment vertical="top" wrapText="1"/>
      <protection/>
    </xf>
    <xf numFmtId="0" fontId="3" fillId="0" borderId="0" xfId="66" applyFont="1" applyBorder="1" applyAlignment="1">
      <alignment vertical="top" wrapText="1"/>
      <protection/>
    </xf>
    <xf numFmtId="0" fontId="18" fillId="0" borderId="0" xfId="66" applyFont="1" applyBorder="1" applyAlignment="1">
      <alignment vertical="top" wrapText="1"/>
      <protection/>
    </xf>
    <xf numFmtId="0" fontId="15" fillId="0" borderId="0" xfId="66" applyFont="1" applyBorder="1" applyAlignment="1">
      <alignment horizontal="right"/>
      <protection/>
    </xf>
    <xf numFmtId="0" fontId="6" fillId="0" borderId="0" xfId="66" applyFont="1" applyBorder="1" applyAlignment="1">
      <alignment/>
      <protection/>
    </xf>
    <xf numFmtId="167" fontId="0" fillId="0" borderId="0" xfId="42" applyNumberFormat="1" applyAlignment="1">
      <alignment horizontal="right"/>
    </xf>
    <xf numFmtId="188" fontId="0" fillId="0" borderId="0" xfId="42" applyNumberFormat="1" applyBorder="1" applyAlignment="1">
      <alignment horizontal="right" vertical="top" wrapText="1"/>
    </xf>
    <xf numFmtId="167" fontId="0" fillId="0" borderId="0" xfId="42" applyNumberFormat="1" applyBorder="1" applyAlignment="1">
      <alignment horizontal="right" vertical="top" wrapText="1"/>
    </xf>
    <xf numFmtId="188" fontId="0" fillId="0" borderId="0" xfId="42" applyNumberFormat="1" applyBorder="1" applyAlignment="1">
      <alignment horizontal="right"/>
    </xf>
    <xf numFmtId="167" fontId="0" fillId="0" borderId="0" xfId="42" applyNumberFormat="1" applyBorder="1" applyAlignment="1">
      <alignment horizontal="right"/>
    </xf>
    <xf numFmtId="0" fontId="19" fillId="0" borderId="0" xfId="0" applyFont="1" applyAlignment="1">
      <alignment vertical="top"/>
    </xf>
    <xf numFmtId="167" fontId="19" fillId="0" borderId="0" xfId="0" applyNumberFormat="1" applyFont="1" applyAlignment="1">
      <alignment vertical="top"/>
    </xf>
    <xf numFmtId="167" fontId="19" fillId="0" borderId="0" xfId="0" applyNumberFormat="1" applyFont="1" applyFill="1" applyAlignment="1">
      <alignment/>
    </xf>
    <xf numFmtId="167" fontId="19" fillId="0" borderId="0" xfId="42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43" fontId="3" fillId="0" borderId="0" xfId="42" applyFont="1" applyFill="1" applyBorder="1" applyAlignment="1">
      <alignment horizontal="centerContinuous"/>
    </xf>
    <xf numFmtId="43" fontId="3" fillId="0" borderId="0" xfId="42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25" fillId="0" borderId="0" xfId="68" applyFont="1" applyFill="1" applyBorder="1" applyAlignment="1">
      <alignment horizontal="center"/>
      <protection/>
    </xf>
    <xf numFmtId="167" fontId="5" fillId="0" borderId="0" xfId="42" applyNumberFormat="1" applyFont="1" applyBorder="1" applyAlignment="1">
      <alignment/>
    </xf>
    <xf numFmtId="167" fontId="5" fillId="0" borderId="0" xfId="42" applyNumberFormat="1" applyFont="1" applyBorder="1" applyAlignment="1">
      <alignment/>
    </xf>
    <xf numFmtId="167" fontId="5" fillId="0" borderId="0" xfId="42" applyNumberFormat="1" applyFont="1" applyFill="1" applyBorder="1" applyAlignment="1">
      <alignment/>
    </xf>
    <xf numFmtId="167" fontId="5" fillId="0" borderId="0" xfId="68" applyNumberFormat="1" applyFont="1" applyBorder="1">
      <alignment/>
      <protection/>
    </xf>
    <xf numFmtId="167" fontId="48" fillId="0" borderId="0" xfId="68" applyNumberFormat="1" applyFont="1" applyBorder="1">
      <alignment/>
      <protection/>
    </xf>
    <xf numFmtId="0" fontId="19" fillId="16" borderId="0" xfId="0" applyFont="1" applyFill="1" applyAlignment="1">
      <alignment vertical="top"/>
    </xf>
    <xf numFmtId="167" fontId="19" fillId="16" borderId="0" xfId="0" applyNumberFormat="1" applyFont="1" applyFill="1" applyAlignment="1">
      <alignment vertical="top"/>
    </xf>
    <xf numFmtId="0" fontId="33" fillId="0" borderId="0" xfId="0" applyFont="1" applyAlignment="1">
      <alignment/>
    </xf>
    <xf numFmtId="167" fontId="25" fillId="16" borderId="0" xfId="0" applyNumberFormat="1" applyFont="1" applyFill="1" applyAlignment="1">
      <alignment vertical="top"/>
    </xf>
    <xf numFmtId="0" fontId="25" fillId="16" borderId="0" xfId="0" applyFont="1" applyFill="1" applyAlignment="1">
      <alignment vertical="top"/>
    </xf>
    <xf numFmtId="43" fontId="3" fillId="0" borderId="0" xfId="68" applyNumberFormat="1" applyFont="1" applyFill="1" applyBorder="1" applyAlignment="1">
      <alignment horizontal="centerContinuous"/>
      <protection/>
    </xf>
    <xf numFmtId="167" fontId="3" fillId="0" borderId="0" xfId="42" applyNumberFormat="1" applyFont="1" applyAlignment="1">
      <alignment/>
    </xf>
    <xf numFmtId="0" fontId="6" fillId="0" borderId="0" xfId="68" applyFont="1" applyBorder="1" applyAlignment="1">
      <alignment horizontal="center"/>
      <protection/>
    </xf>
    <xf numFmtId="167" fontId="51" fillId="0" borderId="0" xfId="42" applyNumberFormat="1" applyFont="1" applyAlignment="1" quotePrefix="1">
      <alignment horizontal="right"/>
    </xf>
    <xf numFmtId="0" fontId="6" fillId="0" borderId="0" xfId="68" applyFont="1" applyBorder="1">
      <alignment/>
      <protection/>
    </xf>
    <xf numFmtId="10" fontId="5" fillId="0" borderId="0" xfId="68" applyNumberFormat="1" applyBorder="1">
      <alignment/>
      <protection/>
    </xf>
    <xf numFmtId="0" fontId="5" fillId="0" borderId="0" xfId="68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Border="1" applyAlignment="1">
      <alignment/>
      <protection/>
    </xf>
    <xf numFmtId="167" fontId="55" fillId="0" borderId="19" xfId="42" applyNumberFormat="1" applyFont="1" applyBorder="1" applyAlignment="1">
      <alignment/>
    </xf>
    <xf numFmtId="0" fontId="19" fillId="0" borderId="0" xfId="68" applyFont="1" applyBorder="1" applyAlignment="1">
      <alignment horizontal="center" vertical="center"/>
      <protection/>
    </xf>
    <xf numFmtId="167" fontId="5" fillId="0" borderId="20" xfId="42" applyNumberFormat="1" applyFont="1" applyBorder="1" applyAlignment="1">
      <alignment vertical="center"/>
    </xf>
    <xf numFmtId="0" fontId="7" fillId="0" borderId="27" xfId="66" applyFont="1" applyBorder="1" applyAlignment="1">
      <alignment vertical="center" wrapText="1"/>
      <protection/>
    </xf>
    <xf numFmtId="0" fontId="7" fillId="0" borderId="27" xfId="66" applyFont="1" applyBorder="1" applyAlignment="1">
      <alignment horizontal="center" vertical="center" wrapText="1"/>
      <protection/>
    </xf>
    <xf numFmtId="0" fontId="5" fillId="0" borderId="20" xfId="66" applyFont="1" applyBorder="1" applyAlignment="1">
      <alignment vertical="center" wrapText="1"/>
      <protection/>
    </xf>
    <xf numFmtId="0" fontId="7" fillId="0" borderId="20" xfId="66" applyFont="1" applyBorder="1" applyAlignment="1">
      <alignment horizontal="center" vertical="center" wrapText="1"/>
      <protection/>
    </xf>
    <xf numFmtId="0" fontId="7" fillId="0" borderId="20" xfId="66" applyFont="1" applyBorder="1" applyAlignment="1">
      <alignment vertical="center" wrapText="1"/>
      <protection/>
    </xf>
    <xf numFmtId="0" fontId="7" fillId="0" borderId="20" xfId="66" applyFont="1" applyBorder="1" applyAlignment="1">
      <alignment horizontal="left" vertical="center" wrapText="1"/>
      <protection/>
    </xf>
    <xf numFmtId="0" fontId="7" fillId="0" borderId="21" xfId="66" applyFont="1" applyBorder="1" applyAlignment="1">
      <alignment vertical="center" wrapText="1"/>
      <protection/>
    </xf>
    <xf numFmtId="0" fontId="7" fillId="0" borderId="21" xfId="66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68" applyFont="1" applyBorder="1" applyAlignment="1">
      <alignment vertical="center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Continuous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6" fillId="0" borderId="19" xfId="0" applyFont="1" applyBorder="1" applyAlignment="1">
      <alignment horizontal="center" vertical="top" wrapText="1"/>
    </xf>
    <xf numFmtId="167" fontId="6" fillId="0" borderId="0" xfId="68" applyNumberFormat="1" applyFont="1" applyFill="1" applyBorder="1" applyAlignment="1">
      <alignment horizontal="center"/>
      <protection/>
    </xf>
    <xf numFmtId="9" fontId="5" fillId="0" borderId="0" xfId="71" applyFont="1" applyFill="1" applyBorder="1" applyAlignment="1">
      <alignment horizontal="center"/>
    </xf>
    <xf numFmtId="0" fontId="97" fillId="0" borderId="0" xfId="0" applyFont="1" applyBorder="1" applyAlignment="1">
      <alignment vertical="top" wrapText="1"/>
    </xf>
    <xf numFmtId="0" fontId="95" fillId="0" borderId="0" xfId="68" applyFont="1" applyBorder="1" applyAlignment="1">
      <alignment/>
      <protection/>
    </xf>
    <xf numFmtId="0" fontId="95" fillId="0" borderId="0" xfId="0" applyFont="1" applyAlignment="1">
      <alignment/>
    </xf>
    <xf numFmtId="167" fontId="95" fillId="0" borderId="0" xfId="0" applyNumberFormat="1" applyFont="1" applyAlignment="1">
      <alignment/>
    </xf>
    <xf numFmtId="167" fontId="95" fillId="0" borderId="0" xfId="0" applyNumberFormat="1" applyFont="1" applyAlignment="1">
      <alignment vertical="top"/>
    </xf>
    <xf numFmtId="0" fontId="95" fillId="0" borderId="0" xfId="0" applyFont="1" applyAlignment="1">
      <alignment vertical="top"/>
    </xf>
    <xf numFmtId="0" fontId="96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167" fontId="37" fillId="0" borderId="21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68" applyFont="1" applyBorder="1" applyAlignment="1">
      <alignment vertical="center"/>
      <protection/>
    </xf>
    <xf numFmtId="167" fontId="5" fillId="0" borderId="27" xfId="42" applyNumberFormat="1" applyFont="1" applyBorder="1" applyAlignment="1">
      <alignment vertical="center"/>
    </xf>
    <xf numFmtId="167" fontId="5" fillId="0" borderId="20" xfId="42" applyNumberFormat="1" applyFont="1" applyFill="1" applyBorder="1" applyAlignment="1">
      <alignment vertical="center"/>
    </xf>
    <xf numFmtId="167" fontId="5" fillId="0" borderId="20" xfId="42" applyNumberFormat="1" applyFont="1" applyBorder="1" applyAlignment="1">
      <alignment vertical="center" wrapText="1"/>
    </xf>
    <xf numFmtId="167" fontId="93" fillId="0" borderId="0" xfId="42" applyNumberFormat="1" applyFont="1" applyAlignment="1" quotePrefix="1">
      <alignment horizontal="right"/>
    </xf>
    <xf numFmtId="0" fontId="48" fillId="0" borderId="0" xfId="68" applyFont="1" applyBorder="1">
      <alignment/>
      <protection/>
    </xf>
    <xf numFmtId="0" fontId="93" fillId="0" borderId="0" xfId="0" applyFont="1" applyAlignment="1">
      <alignment/>
    </xf>
    <xf numFmtId="0" fontId="98" fillId="0" borderId="0" xfId="0" applyFont="1" applyFill="1" applyAlignment="1">
      <alignment horizontal="centerContinuous"/>
    </xf>
    <xf numFmtId="0" fontId="49" fillId="0" borderId="0" xfId="68" applyFont="1" applyFill="1" applyBorder="1" applyAlignment="1">
      <alignment/>
      <protection/>
    </xf>
    <xf numFmtId="0" fontId="49" fillId="0" borderId="0" xfId="68" applyFont="1" applyFill="1" applyBorder="1" applyAlignment="1">
      <alignment horizontal="centerContinuous"/>
      <protection/>
    </xf>
    <xf numFmtId="167" fontId="49" fillId="0" borderId="0" xfId="68" applyNumberFormat="1" applyFont="1" applyFill="1" applyBorder="1" applyAlignment="1">
      <alignment horizontal="centerContinuous"/>
      <protection/>
    </xf>
    <xf numFmtId="0" fontId="97" fillId="0" borderId="0" xfId="0" applyFont="1" applyBorder="1" applyAlignment="1">
      <alignment horizontal="center" vertical="top" wrapText="1"/>
    </xf>
    <xf numFmtId="0" fontId="9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93" fillId="0" borderId="0" xfId="0" applyFont="1" applyBorder="1" applyAlignment="1">
      <alignment/>
    </xf>
    <xf numFmtId="0" fontId="94" fillId="0" borderId="20" xfId="0" applyFont="1" applyBorder="1" applyAlignment="1">
      <alignment horizontal="left" wrapText="1"/>
    </xf>
    <xf numFmtId="0" fontId="91" fillId="0" borderId="20" xfId="0" applyFont="1" applyBorder="1" applyAlignment="1">
      <alignment horizontal="left" wrapText="1"/>
    </xf>
    <xf numFmtId="0" fontId="94" fillId="0" borderId="21" xfId="0" applyFont="1" applyBorder="1" applyAlignment="1">
      <alignment horizontal="left" wrapText="1"/>
    </xf>
    <xf numFmtId="0" fontId="2" fillId="0" borderId="0" xfId="68" applyFont="1" applyBorder="1" applyAlignment="1">
      <alignment horizontal="center"/>
      <protection/>
    </xf>
    <xf numFmtId="0" fontId="2" fillId="0" borderId="0" xfId="68" applyFont="1" applyBorder="1" applyAlignment="1">
      <alignment/>
      <protection/>
    </xf>
    <xf numFmtId="0" fontId="99" fillId="0" borderId="20" xfId="0" applyFont="1" applyBorder="1" applyAlignment="1">
      <alignment horizontal="justify" wrapText="1"/>
    </xf>
    <xf numFmtId="167" fontId="2" fillId="0" borderId="0" xfId="42" applyNumberFormat="1" applyFont="1" applyBorder="1" applyAlignment="1">
      <alignment horizontal="center"/>
    </xf>
    <xf numFmtId="0" fontId="91" fillId="0" borderId="20" xfId="0" applyFont="1" applyFill="1" applyBorder="1" applyAlignment="1">
      <alignment horizontal="center"/>
    </xf>
    <xf numFmtId="0" fontId="94" fillId="0" borderId="28" xfId="0" applyFont="1" applyBorder="1" applyAlignment="1">
      <alignment horizontal="left" wrapText="1"/>
    </xf>
    <xf numFmtId="0" fontId="99" fillId="0" borderId="28" xfId="0" applyFont="1" applyBorder="1" applyAlignment="1">
      <alignment horizontal="justify" wrapText="1"/>
    </xf>
    <xf numFmtId="0" fontId="99" fillId="0" borderId="30" xfId="0" applyFont="1" applyBorder="1" applyAlignment="1" quotePrefix="1">
      <alignment horizontal="left" wrapText="1"/>
    </xf>
    <xf numFmtId="167" fontId="100" fillId="0" borderId="0" xfId="42" applyNumberFormat="1" applyFont="1" applyBorder="1" applyAlignment="1">
      <alignment vertical="top" wrapText="1"/>
    </xf>
    <xf numFmtId="0" fontId="84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7" fontId="0" fillId="0" borderId="0" xfId="42" applyNumberFormat="1" applyAlignment="1">
      <alignment/>
    </xf>
    <xf numFmtId="166" fontId="0" fillId="0" borderId="0" xfId="0" applyNumberFormat="1" applyAlignment="1">
      <alignment/>
    </xf>
    <xf numFmtId="0" fontId="84" fillId="0" borderId="22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19" fillId="0" borderId="35" xfId="68" applyFont="1" applyBorder="1" applyAlignment="1">
      <alignment horizontal="center" vertical="center" wrapText="1"/>
      <protection/>
    </xf>
    <xf numFmtId="0" fontId="84" fillId="0" borderId="18" xfId="0" applyFont="1" applyBorder="1" applyAlignment="1">
      <alignment horizontal="center" vertical="center" wrapText="1"/>
    </xf>
    <xf numFmtId="0" fontId="99" fillId="0" borderId="33" xfId="0" applyFont="1" applyBorder="1" applyAlignment="1">
      <alignment horizontal="justify" wrapText="1"/>
    </xf>
    <xf numFmtId="0" fontId="99" fillId="0" borderId="33" xfId="0" applyFont="1" applyBorder="1" applyAlignment="1">
      <alignment horizontal="justify" vertical="top" wrapText="1"/>
    </xf>
    <xf numFmtId="167" fontId="101" fillId="0" borderId="33" xfId="0" applyNumberFormat="1" applyFont="1" applyBorder="1" applyAlignment="1">
      <alignment horizontal="justify" wrapText="1"/>
    </xf>
    <xf numFmtId="0" fontId="94" fillId="0" borderId="20" xfId="0" applyFont="1" applyBorder="1" applyAlignment="1">
      <alignment horizontal="left" vertical="top" wrapText="1"/>
    </xf>
    <xf numFmtId="167" fontId="102" fillId="0" borderId="20" xfId="0" applyNumberFormat="1" applyFont="1" applyBorder="1" applyAlignment="1">
      <alignment horizontal="justify" wrapText="1"/>
    </xf>
    <xf numFmtId="0" fontId="102" fillId="0" borderId="20" xfId="0" applyFont="1" applyBorder="1" applyAlignment="1">
      <alignment horizontal="justify" wrapText="1"/>
    </xf>
    <xf numFmtId="167" fontId="103" fillId="0" borderId="20" xfId="42" applyNumberFormat="1" applyFont="1" applyFill="1" applyBorder="1" applyAlignment="1">
      <alignment horizontal="center" wrapText="1"/>
    </xf>
    <xf numFmtId="167" fontId="102" fillId="0" borderId="20" xfId="42" applyNumberFormat="1" applyFont="1" applyBorder="1" applyAlignment="1">
      <alignment horizontal="justify" wrapText="1"/>
    </xf>
    <xf numFmtId="0" fontId="55" fillId="0" borderId="20" xfId="0" applyNumberFormat="1" applyFont="1" applyFill="1" applyBorder="1" applyAlignment="1">
      <alignment/>
    </xf>
    <xf numFmtId="0" fontId="104" fillId="0" borderId="20" xfId="0" applyFont="1" applyFill="1" applyBorder="1" applyAlignment="1">
      <alignment horizontal="center"/>
    </xf>
    <xf numFmtId="167" fontId="105" fillId="0" borderId="20" xfId="42" applyNumberFormat="1" applyFont="1" applyFill="1" applyBorder="1" applyAlignment="1">
      <alignment/>
    </xf>
    <xf numFmtId="167" fontId="106" fillId="0" borderId="20" xfId="0" applyNumberFormat="1" applyFont="1" applyBorder="1" applyAlignment="1">
      <alignment horizontal="justify" wrapText="1"/>
    </xf>
    <xf numFmtId="167" fontId="106" fillId="0" borderId="20" xfId="42" applyNumberFormat="1" applyFont="1" applyBorder="1" applyAlignment="1">
      <alignment horizontal="justify" wrapText="1"/>
    </xf>
    <xf numFmtId="167" fontId="107" fillId="0" borderId="20" xfId="42" applyNumberFormat="1" applyFont="1" applyFill="1" applyBorder="1" applyAlignment="1">
      <alignment/>
    </xf>
    <xf numFmtId="0" fontId="106" fillId="0" borderId="20" xfId="0" applyFont="1" applyBorder="1" applyAlignment="1">
      <alignment horizontal="justify" wrapText="1"/>
    </xf>
    <xf numFmtId="0" fontId="99" fillId="0" borderId="20" xfId="0" applyFont="1" applyBorder="1" applyAlignment="1">
      <alignment horizontal="justify" vertical="top" wrapText="1"/>
    </xf>
    <xf numFmtId="167" fontId="101" fillId="0" borderId="20" xfId="42" applyNumberFormat="1" applyFont="1" applyBorder="1" applyAlignment="1">
      <alignment wrapText="1"/>
    </xf>
    <xf numFmtId="167" fontId="102" fillId="0" borderId="20" xfId="42" applyNumberFormat="1" applyFont="1" applyBorder="1" applyAlignment="1">
      <alignment wrapText="1"/>
    </xf>
    <xf numFmtId="167" fontId="106" fillId="0" borderId="20" xfId="42" applyNumberFormat="1" applyFont="1" applyBorder="1" applyAlignment="1">
      <alignment wrapText="1"/>
    </xf>
    <xf numFmtId="0" fontId="108" fillId="0" borderId="20" xfId="0" applyNumberFormat="1" applyFont="1" applyFill="1" applyBorder="1" applyAlignment="1">
      <alignment/>
    </xf>
    <xf numFmtId="0" fontId="23" fillId="0" borderId="20" xfId="0" applyFont="1" applyBorder="1" applyAlignment="1">
      <alignment horizontal="left" vertical="top" wrapText="1"/>
    </xf>
    <xf numFmtId="0" fontId="102" fillId="0" borderId="20" xfId="0" applyFont="1" applyBorder="1" applyAlignment="1">
      <alignment horizontal="justify" vertical="top" wrapText="1"/>
    </xf>
    <xf numFmtId="167" fontId="102" fillId="0" borderId="20" xfId="42" applyNumberFormat="1" applyFont="1" applyBorder="1" applyAlignment="1">
      <alignment horizontal="justify" vertical="top" wrapText="1"/>
    </xf>
    <xf numFmtId="0" fontId="23" fillId="0" borderId="21" xfId="0" applyFont="1" applyBorder="1" applyAlignment="1">
      <alignment horizontal="left" vertical="top" wrapText="1"/>
    </xf>
    <xf numFmtId="0" fontId="102" fillId="0" borderId="21" xfId="0" applyFont="1" applyBorder="1" applyAlignment="1">
      <alignment horizontal="justify" vertical="top" wrapText="1"/>
    </xf>
    <xf numFmtId="167" fontId="102" fillId="0" borderId="21" xfId="42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167" fontId="109" fillId="0" borderId="0" xfId="42" applyNumberFormat="1" applyFont="1" applyAlignment="1">
      <alignment/>
    </xf>
    <xf numFmtId="0" fontId="84" fillId="0" borderId="36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4" fillId="0" borderId="37" xfId="0" applyFont="1" applyBorder="1" applyAlignment="1">
      <alignment horizontal="center" vertical="center" wrapText="1"/>
    </xf>
    <xf numFmtId="0" fontId="25" fillId="0" borderId="38" xfId="68" applyFont="1" applyBorder="1" applyAlignment="1">
      <alignment horizontal="center" vertical="center" wrapText="1"/>
      <protection/>
    </xf>
    <xf numFmtId="0" fontId="109" fillId="0" borderId="33" xfId="0" applyFont="1" applyBorder="1" applyAlignment="1">
      <alignment/>
    </xf>
    <xf numFmtId="167" fontId="109" fillId="0" borderId="33" xfId="42" applyNumberFormat="1" applyFont="1" applyBorder="1" applyAlignment="1">
      <alignment/>
    </xf>
    <xf numFmtId="0" fontId="94" fillId="0" borderId="29" xfId="0" applyFont="1" applyBorder="1" applyAlignment="1">
      <alignment horizontal="left" vertical="top" wrapText="1"/>
    </xf>
    <xf numFmtId="0" fontId="110" fillId="0" borderId="0" xfId="0" applyFont="1" applyAlignment="1">
      <alignment/>
    </xf>
    <xf numFmtId="0" fontId="99" fillId="0" borderId="29" xfId="0" applyFont="1" applyBorder="1" applyAlignment="1">
      <alignment horizontal="justify" vertical="top" wrapText="1"/>
    </xf>
    <xf numFmtId="0" fontId="111" fillId="0" borderId="20" xfId="0" applyFont="1" applyBorder="1" applyAlignment="1">
      <alignment/>
    </xf>
    <xf numFmtId="167" fontId="111" fillId="0" borderId="20" xfId="42" applyNumberFormat="1" applyFont="1" applyBorder="1" applyAlignment="1">
      <alignment/>
    </xf>
    <xf numFmtId="0" fontId="99" fillId="0" borderId="30" xfId="0" applyFont="1" applyBorder="1" applyAlignment="1">
      <alignment horizontal="justify" wrapText="1"/>
    </xf>
    <xf numFmtId="0" fontId="99" fillId="0" borderId="31" xfId="0" applyFont="1" applyBorder="1" applyAlignment="1">
      <alignment horizontal="justify" vertical="top" wrapText="1"/>
    </xf>
    <xf numFmtId="0" fontId="111" fillId="0" borderId="32" xfId="0" applyFont="1" applyBorder="1" applyAlignment="1">
      <alignment/>
    </xf>
    <xf numFmtId="167" fontId="111" fillId="0" borderId="32" xfId="42" applyNumberFormat="1" applyFont="1" applyBorder="1" applyAlignment="1">
      <alignment/>
    </xf>
    <xf numFmtId="0" fontId="99" fillId="0" borderId="39" xfId="0" applyFont="1" applyBorder="1" applyAlignment="1" quotePrefix="1">
      <alignment horizontal="left" wrapText="1"/>
    </xf>
    <xf numFmtId="167" fontId="111" fillId="0" borderId="32" xfId="0" applyNumberFormat="1" applyFont="1" applyBorder="1" applyAlignment="1">
      <alignment/>
    </xf>
    <xf numFmtId="167" fontId="112" fillId="0" borderId="32" xfId="42" applyNumberFormat="1" applyFont="1" applyBorder="1" applyAlignment="1">
      <alignment/>
    </xf>
    <xf numFmtId="0" fontId="113" fillId="0" borderId="0" xfId="0" applyFont="1" applyAlignment="1">
      <alignment/>
    </xf>
    <xf numFmtId="167" fontId="113" fillId="0" borderId="19" xfId="42" applyNumberFormat="1" applyFont="1" applyBorder="1" applyAlignment="1">
      <alignment/>
    </xf>
    <xf numFmtId="0" fontId="114" fillId="0" borderId="32" xfId="0" applyFont="1" applyBorder="1" applyAlignment="1">
      <alignment/>
    </xf>
    <xf numFmtId="167" fontId="112" fillId="0" borderId="32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6" xfId="0" applyFont="1" applyBorder="1" applyAlignment="1">
      <alignment/>
    </xf>
    <xf numFmtId="167" fontId="0" fillId="0" borderId="36" xfId="42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167" fontId="0" fillId="0" borderId="37" xfId="42" applyNumberFormat="1" applyFont="1" applyBorder="1" applyAlignment="1">
      <alignment/>
    </xf>
    <xf numFmtId="43" fontId="0" fillId="0" borderId="0" xfId="42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38" xfId="42" applyNumberFormat="1" applyFont="1" applyBorder="1" applyAlignment="1">
      <alignment/>
    </xf>
    <xf numFmtId="167" fontId="5" fillId="0" borderId="0" xfId="42" applyNumberFormat="1" applyFont="1" applyFill="1" applyBorder="1" applyAlignment="1">
      <alignment/>
    </xf>
    <xf numFmtId="167" fontId="56" fillId="0" borderId="0" xfId="42" applyNumberFormat="1" applyFont="1" applyBorder="1" applyAlignment="1">
      <alignment vertical="top" wrapText="1"/>
    </xf>
    <xf numFmtId="3" fontId="33" fillId="0" borderId="0" xfId="0" applyNumberFormat="1" applyFont="1" applyAlignment="1">
      <alignment/>
    </xf>
    <xf numFmtId="167" fontId="5" fillId="0" borderId="0" xfId="42" applyNumberFormat="1" applyFont="1" applyFill="1" applyBorder="1" applyAlignment="1">
      <alignment horizontal="center"/>
    </xf>
    <xf numFmtId="0" fontId="5" fillId="0" borderId="0" xfId="68" applyFont="1" applyFill="1" applyBorder="1" applyAlignment="1">
      <alignment horizontal="center"/>
      <protection/>
    </xf>
    <xf numFmtId="41" fontId="5" fillId="0" borderId="0" xfId="68" applyNumberFormat="1" applyBorder="1">
      <alignment/>
      <protection/>
    </xf>
    <xf numFmtId="0" fontId="5" fillId="0" borderId="27" xfId="66" applyFont="1" applyBorder="1" applyAlignment="1">
      <alignment vertical="center"/>
      <protection/>
    </xf>
    <xf numFmtId="0" fontId="5" fillId="0" borderId="33" xfId="66" applyFont="1" applyBorder="1" applyAlignment="1">
      <alignment vertical="center"/>
      <protection/>
    </xf>
    <xf numFmtId="0" fontId="5" fillId="0" borderId="20" xfId="66" applyFont="1" applyBorder="1" applyAlignment="1">
      <alignment vertical="center"/>
      <protection/>
    </xf>
    <xf numFmtId="0" fontId="32" fillId="0" borderId="20" xfId="66" applyFont="1" applyBorder="1" applyAlignment="1">
      <alignment vertical="center"/>
      <protection/>
    </xf>
    <xf numFmtId="0" fontId="32" fillId="0" borderId="20" xfId="66" applyFont="1" applyBorder="1" applyAlignment="1" quotePrefix="1">
      <alignment vertical="center"/>
      <protection/>
    </xf>
    <xf numFmtId="0" fontId="32" fillId="0" borderId="20" xfId="66" applyFont="1" applyBorder="1" applyAlignment="1">
      <alignment vertical="center" wrapText="1"/>
      <protection/>
    </xf>
    <xf numFmtId="0" fontId="32" fillId="0" borderId="20" xfId="66" applyFont="1" applyBorder="1" applyAlignment="1" quotePrefix="1">
      <alignment vertical="center" wrapText="1"/>
      <protection/>
    </xf>
    <xf numFmtId="0" fontId="32" fillId="0" borderId="20" xfId="66" applyFont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7" fillId="0" borderId="35" xfId="42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67" fontId="7" fillId="0" borderId="19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167" fontId="7" fillId="0" borderId="33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 quotePrefix="1">
      <alignment horizontal="center" vertical="center" wrapText="1"/>
    </xf>
    <xf numFmtId="167" fontId="5" fillId="0" borderId="20" xfId="42" applyNumberFormat="1" applyFont="1" applyFill="1" applyBorder="1" applyAlignment="1">
      <alignment vertical="center" wrapText="1"/>
    </xf>
    <xf numFmtId="167" fontId="5" fillId="0" borderId="20" xfId="42" applyNumberFormat="1" applyFont="1" applyFill="1" applyBorder="1" applyAlignment="1" quotePrefix="1">
      <alignment vertical="center"/>
    </xf>
    <xf numFmtId="167" fontId="5" fillId="0" borderId="20" xfId="42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 quotePrefix="1">
      <alignment vertical="center" wrapText="1"/>
    </xf>
    <xf numFmtId="0" fontId="19" fillId="0" borderId="20" xfId="0" applyFont="1" applyFill="1" applyBorder="1" applyAlignment="1">
      <alignment vertical="center" wrapText="1"/>
    </xf>
    <xf numFmtId="167" fontId="7" fillId="0" borderId="20" xfId="42" applyNumberFormat="1" applyFont="1" applyFill="1" applyBorder="1" applyAlignment="1">
      <alignment vertical="center" wrapText="1"/>
    </xf>
    <xf numFmtId="167" fontId="7" fillId="0" borderId="20" xfId="42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 quotePrefix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vertical="center"/>
    </xf>
    <xf numFmtId="167" fontId="7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 wrapText="1"/>
    </xf>
    <xf numFmtId="167" fontId="11" fillId="0" borderId="20" xfId="42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7" fontId="5" fillId="0" borderId="21" xfId="42" applyNumberFormat="1" applyFont="1" applyFill="1" applyBorder="1" applyAlignment="1">
      <alignment vertical="center" wrapText="1"/>
    </xf>
    <xf numFmtId="167" fontId="5" fillId="0" borderId="21" xfId="42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7" fontId="5" fillId="0" borderId="32" xfId="42" applyNumberFormat="1" applyFont="1" applyFill="1" applyBorder="1" applyAlignment="1">
      <alignment vertical="center" wrapText="1"/>
    </xf>
    <xf numFmtId="0" fontId="6" fillId="0" borderId="33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167" fontId="6" fillId="0" borderId="33" xfId="42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67" fontId="6" fillId="0" borderId="20" xfId="42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167" fontId="11" fillId="0" borderId="20" xfId="42" applyNumberFormat="1" applyFont="1" applyBorder="1" applyAlignment="1">
      <alignment horizontal="right" vertical="center" wrapText="1"/>
    </xf>
    <xf numFmtId="167" fontId="11" fillId="0" borderId="20" xfId="42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20" xfId="0" applyFont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67" fontId="6" fillId="0" borderId="20" xfId="42" applyNumberFormat="1" applyFont="1" applyFill="1" applyBorder="1" applyAlignment="1">
      <alignment horizontal="right" vertical="center" wrapText="1"/>
    </xf>
    <xf numFmtId="0" fontId="97" fillId="0" borderId="20" xfId="0" applyFont="1" applyFill="1" applyBorder="1" applyAlignment="1" quotePrefix="1">
      <alignment horizontal="center" vertical="center" wrapText="1"/>
    </xf>
    <xf numFmtId="167" fontId="13" fillId="0" borderId="20" xfId="42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justify" vertical="center" wrapText="1"/>
    </xf>
    <xf numFmtId="0" fontId="48" fillId="0" borderId="0" xfId="68" applyFont="1" applyBorder="1" applyAlignment="1">
      <alignment vertical="center"/>
      <protection/>
    </xf>
    <xf numFmtId="9" fontId="97" fillId="0" borderId="20" xfId="0" applyNumberFormat="1" applyFont="1" applyFill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97" fillId="0" borderId="21" xfId="0" applyFont="1" applyBorder="1" applyAlignment="1" quotePrefix="1">
      <alignment horizontal="center" vertical="center" wrapText="1"/>
    </xf>
    <xf numFmtId="167" fontId="6" fillId="0" borderId="21" xfId="42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42" fillId="0" borderId="20" xfId="0" applyFont="1" applyBorder="1" applyAlignment="1" quotePrefix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56" fillId="0" borderId="0" xfId="0" applyFont="1" applyAlignment="1" quotePrefix="1">
      <alignment horizontal="justify" vertical="center" wrapText="1"/>
    </xf>
    <xf numFmtId="167" fontId="19" fillId="0" borderId="0" xfId="42" applyNumberFormat="1" applyFont="1" applyFill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45" fillId="0" borderId="0" xfId="0" applyFont="1" applyAlignment="1" quotePrefix="1">
      <alignment horizontal="justify" vertical="center" wrapText="1"/>
    </xf>
    <xf numFmtId="0" fontId="91" fillId="0" borderId="0" xfId="0" applyFont="1" applyAlignment="1">
      <alignment vertical="center"/>
    </xf>
    <xf numFmtId="0" fontId="45" fillId="0" borderId="0" xfId="0" applyFont="1" applyAlignment="1">
      <alignment horizontal="justify" vertical="center" wrapText="1"/>
    </xf>
    <xf numFmtId="0" fontId="95" fillId="0" borderId="0" xfId="0" applyFont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167" fontId="95" fillId="0" borderId="0" xfId="0" applyNumberFormat="1" applyFont="1" applyFill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167" fontId="19" fillId="0" borderId="20" xfId="42" applyNumberFormat="1" applyFont="1" applyFill="1" applyBorder="1" applyAlignment="1">
      <alignment vertical="center" wrapText="1"/>
    </xf>
    <xf numFmtId="167" fontId="19" fillId="0" borderId="20" xfId="42" applyNumberFormat="1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167" fontId="19" fillId="0" borderId="20" xfId="0" applyNumberFormat="1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167" fontId="19" fillId="0" borderId="21" xfId="0" applyNumberFormat="1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95" fillId="0" borderId="19" xfId="0" applyFont="1" applyBorder="1" applyAlignment="1">
      <alignment horizontal="justify" vertical="center" wrapText="1"/>
    </xf>
    <xf numFmtId="167" fontId="95" fillId="0" borderId="19" xfId="42" applyNumberFormat="1" applyFont="1" applyBorder="1" applyAlignment="1">
      <alignment vertical="center" wrapText="1"/>
    </xf>
    <xf numFmtId="0" fontId="25" fillId="16" borderId="33" xfId="0" applyFont="1" applyFill="1" applyBorder="1" applyAlignment="1">
      <alignment vertical="center" wrapText="1"/>
    </xf>
    <xf numFmtId="0" fontId="25" fillId="16" borderId="33" xfId="0" applyFont="1" applyFill="1" applyBorder="1" applyAlignment="1">
      <alignment horizontal="center" vertical="center" wrapText="1"/>
    </xf>
    <xf numFmtId="9" fontId="56" fillId="16" borderId="33" xfId="0" applyNumberFormat="1" applyFont="1" applyFill="1" applyBorder="1" applyAlignment="1" quotePrefix="1">
      <alignment horizontal="center" vertical="center" wrapText="1"/>
    </xf>
    <xf numFmtId="0" fontId="19" fillId="16" borderId="20" xfId="0" applyFont="1" applyFill="1" applyBorder="1" applyAlignment="1">
      <alignment vertical="center" wrapText="1"/>
    </xf>
    <xf numFmtId="167" fontId="19" fillId="16" borderId="20" xfId="42" applyNumberFormat="1" applyFont="1" applyFill="1" applyBorder="1" applyAlignment="1">
      <alignment vertical="center" wrapText="1"/>
    </xf>
    <xf numFmtId="167" fontId="25" fillId="16" borderId="20" xfId="42" applyNumberFormat="1" applyFont="1" applyFill="1" applyBorder="1" applyAlignment="1">
      <alignment vertical="center" wrapText="1"/>
    </xf>
    <xf numFmtId="167" fontId="19" fillId="16" borderId="20" xfId="0" applyNumberFormat="1" applyFont="1" applyFill="1" applyBorder="1" applyAlignment="1">
      <alignment vertical="center" wrapText="1"/>
    </xf>
    <xf numFmtId="0" fontId="19" fillId="16" borderId="20" xfId="0" applyFont="1" applyFill="1" applyBorder="1" applyAlignment="1">
      <alignment horizontal="center" vertical="center" wrapText="1"/>
    </xf>
    <xf numFmtId="167" fontId="19" fillId="16" borderId="20" xfId="42" applyNumberFormat="1" applyFont="1" applyFill="1" applyBorder="1" applyAlignment="1">
      <alignment horizontal="right" vertical="center" wrapText="1"/>
    </xf>
    <xf numFmtId="0" fontId="25" fillId="16" borderId="20" xfId="0" applyFont="1" applyFill="1" applyBorder="1" applyAlignment="1">
      <alignment vertical="center" wrapText="1"/>
    </xf>
    <xf numFmtId="0" fontId="56" fillId="16" borderId="20" xfId="0" applyFont="1" applyFill="1" applyBorder="1" applyAlignment="1" quotePrefix="1">
      <alignment horizontal="left" vertical="center" wrapText="1"/>
    </xf>
    <xf numFmtId="0" fontId="56" fillId="16" borderId="20" xfId="0" applyFont="1" applyFill="1" applyBorder="1" applyAlignment="1" quotePrefix="1">
      <alignment horizontal="center" vertical="center" wrapText="1"/>
    </xf>
    <xf numFmtId="0" fontId="56" fillId="16" borderId="20" xfId="0" applyFont="1" applyFill="1" applyBorder="1" applyAlignment="1">
      <alignment horizontal="center" vertical="center" wrapText="1"/>
    </xf>
    <xf numFmtId="167" fontId="25" fillId="16" borderId="20" xfId="0" applyNumberFormat="1" applyFont="1" applyFill="1" applyBorder="1" applyAlignment="1">
      <alignment vertical="center" wrapText="1"/>
    </xf>
    <xf numFmtId="0" fontId="19" fillId="16" borderId="21" xfId="0" applyFont="1" applyFill="1" applyBorder="1" applyAlignment="1">
      <alignment vertical="center" wrapText="1"/>
    </xf>
    <xf numFmtId="167" fontId="25" fillId="16" borderId="21" xfId="0" applyNumberFormat="1" applyFont="1" applyFill="1" applyBorder="1" applyAlignment="1">
      <alignment vertical="center" wrapText="1"/>
    </xf>
    <xf numFmtId="0" fontId="25" fillId="16" borderId="33" xfId="0" applyFont="1" applyFill="1" applyBorder="1" applyAlignment="1">
      <alignment horizontal="left" vertical="center" wrapText="1"/>
    </xf>
    <xf numFmtId="0" fontId="25" fillId="16" borderId="33" xfId="0" applyFont="1" applyFill="1" applyBorder="1" applyAlignment="1" quotePrefix="1">
      <alignment horizontal="center" vertical="center" wrapText="1"/>
    </xf>
    <xf numFmtId="0" fontId="88" fillId="16" borderId="20" xfId="0" applyFont="1" applyFill="1" applyBorder="1" applyAlignment="1">
      <alignment vertical="center" wrapText="1"/>
    </xf>
    <xf numFmtId="0" fontId="19" fillId="16" borderId="20" xfId="0" applyFont="1" applyFill="1" applyBorder="1" applyAlignment="1">
      <alignment horizontal="left" vertical="center" wrapText="1"/>
    </xf>
    <xf numFmtId="167" fontId="19" fillId="16" borderId="20" xfId="42" applyNumberFormat="1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left" vertical="center" wrapText="1"/>
    </xf>
    <xf numFmtId="0" fontId="25" fillId="16" borderId="21" xfId="0" applyFont="1" applyFill="1" applyBorder="1" applyAlignment="1">
      <alignment vertical="center" wrapText="1"/>
    </xf>
    <xf numFmtId="167" fontId="25" fillId="16" borderId="21" xfId="42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45" fillId="0" borderId="0" xfId="0" applyFont="1" applyAlignment="1" quotePrefix="1">
      <alignment vertical="center" wrapText="1"/>
    </xf>
    <xf numFmtId="0" fontId="95" fillId="0" borderId="0" xfId="0" applyFont="1" applyAlignment="1">
      <alignment vertical="center" wrapText="1"/>
    </xf>
    <xf numFmtId="167" fontId="9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67" fontId="83" fillId="0" borderId="0" xfId="42" applyNumberFormat="1" applyFont="1" applyFill="1" applyAlignment="1">
      <alignment horizontal="center" vertical="center" wrapText="1"/>
    </xf>
    <xf numFmtId="0" fontId="19" fillId="0" borderId="0" xfId="0" applyFont="1" applyAlignment="1" quotePrefix="1">
      <alignment vertical="center"/>
    </xf>
    <xf numFmtId="0" fontId="45" fillId="0" borderId="0" xfId="0" applyFont="1" applyAlignment="1" quotePrefix="1">
      <alignment vertical="center"/>
    </xf>
    <xf numFmtId="167" fontId="19" fillId="0" borderId="0" xfId="42" applyNumberFormat="1" applyFont="1" applyFill="1" applyBorder="1" applyAlignment="1">
      <alignment vertical="center" wrapText="1"/>
    </xf>
    <xf numFmtId="167" fontId="19" fillId="0" borderId="0" xfId="42" applyNumberFormat="1" applyFont="1" applyAlignment="1">
      <alignment vertical="center"/>
    </xf>
    <xf numFmtId="167" fontId="95" fillId="0" borderId="0" xfId="42" applyNumberFormat="1" applyFont="1" applyAlignment="1">
      <alignment horizontal="right" vertical="center" wrapText="1"/>
    </xf>
    <xf numFmtId="0" fontId="19" fillId="0" borderId="35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167" fontId="19" fillId="0" borderId="33" xfId="42" applyNumberFormat="1" applyFont="1" applyBorder="1" applyAlignment="1">
      <alignment vertical="center" wrapText="1"/>
    </xf>
    <xf numFmtId="0" fontId="45" fillId="0" borderId="33" xfId="0" applyFont="1" applyBorder="1" applyAlignment="1" quotePrefix="1">
      <alignment vertical="center" wrapText="1"/>
    </xf>
    <xf numFmtId="0" fontId="19" fillId="0" borderId="35" xfId="0" applyFont="1" applyBorder="1" applyAlignment="1">
      <alignment vertical="center"/>
    </xf>
    <xf numFmtId="0" fontId="45" fillId="0" borderId="20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45" fillId="0" borderId="20" xfId="0" applyFont="1" applyBorder="1" applyAlignment="1" quotePrefix="1">
      <alignment vertical="center" wrapText="1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167" fontId="19" fillId="0" borderId="21" xfId="42" applyNumberFormat="1" applyFont="1" applyBorder="1" applyAlignment="1">
      <alignment vertical="center" wrapText="1"/>
    </xf>
    <xf numFmtId="0" fontId="45" fillId="0" borderId="21" xfId="0" applyFont="1" applyBorder="1" applyAlignment="1" quotePrefix="1">
      <alignment vertical="center" wrapText="1"/>
    </xf>
    <xf numFmtId="167" fontId="19" fillId="0" borderId="32" xfId="42" applyNumberFormat="1" applyFont="1" applyBorder="1" applyAlignment="1">
      <alignment vertical="center" wrapText="1"/>
    </xf>
    <xf numFmtId="167" fontId="95" fillId="0" borderId="19" xfId="42" applyNumberFormat="1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167" fontId="95" fillId="0" borderId="23" xfId="42" applyNumberFormat="1" applyFont="1" applyBorder="1" applyAlignment="1">
      <alignment horizontal="center" vertical="center" wrapText="1"/>
    </xf>
    <xf numFmtId="167" fontId="2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7" fontId="19" fillId="0" borderId="0" xfId="42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Alignment="1" quotePrefix="1">
      <alignment horizontal="left" vertical="center" wrapText="1"/>
    </xf>
    <xf numFmtId="0" fontId="19" fillId="0" borderId="0" xfId="0" applyFont="1" applyAlignment="1" quotePrefix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 quotePrefix="1">
      <alignment vertical="center" wrapText="1"/>
    </xf>
    <xf numFmtId="0" fontId="95" fillId="0" borderId="0" xfId="0" applyFont="1" applyFill="1" applyAlignment="1">
      <alignment horizontal="center" vertical="center" wrapText="1"/>
    </xf>
    <xf numFmtId="167" fontId="95" fillId="0" borderId="0" xfId="42" applyNumberFormat="1" applyFont="1" applyFill="1" applyAlignment="1">
      <alignment horizontal="center" vertical="center" wrapText="1"/>
    </xf>
    <xf numFmtId="167" fontId="95" fillId="0" borderId="0" xfId="42" applyNumberFormat="1" applyFont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167" fontId="25" fillId="0" borderId="0" xfId="42" applyNumberFormat="1" applyFont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 wrapText="1"/>
    </xf>
    <xf numFmtId="0" fontId="95" fillId="0" borderId="0" xfId="0" applyFont="1" applyFill="1" applyAlignment="1" quotePrefix="1">
      <alignment horizontal="left" vertical="center" wrapText="1"/>
    </xf>
    <xf numFmtId="49" fontId="45" fillId="16" borderId="0" xfId="0" applyNumberFormat="1" applyFont="1" applyFill="1" applyBorder="1" applyAlignment="1" applyProtection="1">
      <alignment horizontal="left" vertical="center"/>
      <protection/>
    </xf>
    <xf numFmtId="17" fontId="56" fillId="0" borderId="0" xfId="0" applyNumberFormat="1" applyFont="1" applyBorder="1" applyAlignment="1" quotePrefix="1">
      <alignment horizontal="left" vertical="center"/>
    </xf>
    <xf numFmtId="167" fontId="19" fillId="0" borderId="0" xfId="42" applyNumberFormat="1" applyFont="1" applyBorder="1" applyAlignment="1">
      <alignment vertical="center"/>
    </xf>
    <xf numFmtId="167" fontId="19" fillId="0" borderId="0" xfId="42" applyNumberFormat="1" applyFont="1" applyBorder="1" applyAlignment="1">
      <alignment vertical="center" wrapText="1"/>
    </xf>
    <xf numFmtId="0" fontId="84" fillId="0" borderId="0" xfId="0" applyFont="1" applyBorder="1" applyAlignment="1">
      <alignment horizontal="left" vertical="center"/>
    </xf>
    <xf numFmtId="0" fontId="110" fillId="0" borderId="0" xfId="67" applyFont="1" applyAlignment="1">
      <alignment/>
      <protection/>
    </xf>
    <xf numFmtId="49" fontId="115" fillId="0" borderId="0" xfId="67" applyNumberFormat="1" applyFont="1" applyAlignment="1">
      <alignment/>
      <protection/>
    </xf>
    <xf numFmtId="167" fontId="115" fillId="0" borderId="0" xfId="44" applyNumberFormat="1" applyFont="1" applyAlignment="1">
      <alignment/>
    </xf>
    <xf numFmtId="167" fontId="115" fillId="0" borderId="0" xfId="44" applyNumberFormat="1" applyFont="1" applyAlignment="1">
      <alignment/>
    </xf>
    <xf numFmtId="0" fontId="115" fillId="0" borderId="0" xfId="67" applyFont="1" applyAlignment="1">
      <alignment/>
      <protection/>
    </xf>
    <xf numFmtId="0" fontId="7" fillId="0" borderId="19" xfId="67" applyFont="1" applyBorder="1" applyAlignment="1">
      <alignment horizontal="center" vertical="top" wrapText="1"/>
      <protection/>
    </xf>
    <xf numFmtId="49" fontId="7" fillId="0" borderId="19" xfId="67" applyNumberFormat="1" applyFont="1" applyBorder="1" applyAlignment="1">
      <alignment horizontal="center" vertical="top" wrapText="1"/>
      <protection/>
    </xf>
    <xf numFmtId="167" fontId="7" fillId="0" borderId="19" xfId="44" applyNumberFormat="1" applyFont="1" applyBorder="1" applyAlignment="1">
      <alignment horizontal="center" vertical="top" wrapText="1"/>
    </xf>
    <xf numFmtId="167" fontId="7" fillId="0" borderId="19" xfId="44" applyNumberFormat="1" applyFont="1" applyBorder="1" applyAlignment="1" quotePrefix="1">
      <alignment horizontal="center" vertical="top" wrapText="1"/>
    </xf>
    <xf numFmtId="0" fontId="5" fillId="0" borderId="33" xfId="67" applyFont="1" applyBorder="1" applyAlignment="1">
      <alignment vertical="top" wrapText="1"/>
      <protection/>
    </xf>
    <xf numFmtId="49" fontId="5" fillId="0" borderId="33" xfId="67" applyNumberFormat="1" applyFont="1" applyBorder="1" applyAlignment="1">
      <alignment horizontal="center" vertical="top" wrapText="1"/>
      <protection/>
    </xf>
    <xf numFmtId="167" fontId="5" fillId="0" borderId="33" xfId="44" applyNumberFormat="1" applyFont="1" applyBorder="1" applyAlignment="1">
      <alignment vertical="top" wrapText="1"/>
    </xf>
    <xf numFmtId="167" fontId="5" fillId="0" borderId="33" xfId="44" applyNumberFormat="1" applyFont="1" applyBorder="1" applyAlignment="1">
      <alignment horizontal="center" vertical="top" wrapText="1"/>
    </xf>
    <xf numFmtId="0" fontId="5" fillId="0" borderId="20" xfId="67" applyFont="1" applyBorder="1" applyAlignment="1">
      <alignment vertical="top" wrapText="1"/>
      <protection/>
    </xf>
    <xf numFmtId="49" fontId="5" fillId="0" borderId="20" xfId="67" applyNumberFormat="1" applyFont="1" applyBorder="1" applyAlignment="1">
      <alignment horizontal="center" vertical="top" wrapText="1"/>
      <protection/>
    </xf>
    <xf numFmtId="167" fontId="5" fillId="0" borderId="20" xfId="44" applyNumberFormat="1" applyFont="1" applyBorder="1" applyAlignment="1">
      <alignment vertical="top" wrapText="1"/>
    </xf>
    <xf numFmtId="0" fontId="7" fillId="0" borderId="20" xfId="67" applyFont="1" applyBorder="1" applyAlignment="1">
      <alignment vertical="top" wrapText="1"/>
      <protection/>
    </xf>
    <xf numFmtId="49" fontId="7" fillId="0" borderId="20" xfId="67" applyNumberFormat="1" applyFont="1" applyBorder="1" applyAlignment="1">
      <alignment horizontal="center" vertical="top" wrapText="1"/>
      <protection/>
    </xf>
    <xf numFmtId="167" fontId="7" fillId="0" borderId="20" xfId="44" applyNumberFormat="1" applyFont="1" applyBorder="1" applyAlignment="1">
      <alignment vertical="top" wrapText="1"/>
    </xf>
    <xf numFmtId="167" fontId="5" fillId="0" borderId="0" xfId="44" applyNumberFormat="1" applyFont="1" applyBorder="1" applyAlignment="1">
      <alignment vertical="top" wrapText="1"/>
    </xf>
    <xf numFmtId="0" fontId="118" fillId="0" borderId="0" xfId="67" applyFont="1" applyAlignment="1">
      <alignment/>
      <protection/>
    </xf>
    <xf numFmtId="0" fontId="4" fillId="0" borderId="20" xfId="67" applyFont="1" applyBorder="1" applyAlignment="1">
      <alignment vertical="top" wrapText="1"/>
      <protection/>
    </xf>
    <xf numFmtId="167" fontId="115" fillId="0" borderId="0" xfId="67" applyNumberFormat="1" applyFont="1" applyAlignment="1">
      <alignment/>
      <protection/>
    </xf>
    <xf numFmtId="0" fontId="5" fillId="0" borderId="20" xfId="67" applyFont="1" applyFill="1" applyBorder="1" applyAlignment="1">
      <alignment vertical="top" wrapText="1"/>
      <protection/>
    </xf>
    <xf numFmtId="49" fontId="5" fillId="0" borderId="20" xfId="67" applyNumberFormat="1" applyFont="1" applyFill="1" applyBorder="1" applyAlignment="1">
      <alignment horizontal="center" vertical="top" wrapText="1"/>
      <protection/>
    </xf>
    <xf numFmtId="167" fontId="5" fillId="0" borderId="20" xfId="44" applyNumberFormat="1" applyFont="1" applyFill="1" applyBorder="1" applyAlignment="1">
      <alignment vertical="top" wrapText="1"/>
    </xf>
    <xf numFmtId="167" fontId="5" fillId="0" borderId="0" xfId="44" applyNumberFormat="1" applyFont="1" applyFill="1" applyBorder="1" applyAlignment="1">
      <alignment vertical="top" wrapText="1"/>
    </xf>
    <xf numFmtId="167" fontId="115" fillId="0" borderId="0" xfId="67" applyNumberFormat="1" applyFont="1" applyFill="1" applyAlignment="1">
      <alignment/>
      <protection/>
    </xf>
    <xf numFmtId="0" fontId="115" fillId="0" borderId="0" xfId="64" applyFont="1" applyFill="1" applyAlignment="1">
      <alignment/>
      <protection/>
    </xf>
    <xf numFmtId="0" fontId="115" fillId="0" borderId="0" xfId="67" applyFont="1" applyFill="1" applyAlignment="1">
      <alignment/>
      <protection/>
    </xf>
    <xf numFmtId="167" fontId="115" fillId="0" borderId="0" xfId="67" applyNumberFormat="1" applyFont="1" applyAlignment="1">
      <alignment/>
      <protection/>
    </xf>
    <xf numFmtId="167" fontId="115" fillId="0" borderId="0" xfId="44" applyNumberFormat="1" applyFont="1" applyBorder="1" applyAlignment="1">
      <alignment/>
    </xf>
    <xf numFmtId="167" fontId="115" fillId="0" borderId="20" xfId="44" applyNumberFormat="1" applyFont="1" applyBorder="1" applyAlignment="1">
      <alignment/>
    </xf>
    <xf numFmtId="167" fontId="5" fillId="0" borderId="20" xfId="44" applyNumberFormat="1" applyFont="1" applyBorder="1" applyAlignment="1">
      <alignment/>
    </xf>
    <xf numFmtId="167" fontId="118" fillId="0" borderId="0" xfId="44" applyNumberFormat="1" applyFont="1" applyAlignment="1">
      <alignment/>
    </xf>
    <xf numFmtId="0" fontId="5" fillId="0" borderId="21" xfId="67" applyFont="1" applyBorder="1" applyAlignment="1">
      <alignment vertical="top" wrapText="1"/>
      <protection/>
    </xf>
    <xf numFmtId="49" fontId="5" fillId="0" borderId="21" xfId="67" applyNumberFormat="1" applyFont="1" applyBorder="1" applyAlignment="1">
      <alignment horizontal="center" vertical="top" wrapText="1"/>
      <protection/>
    </xf>
    <xf numFmtId="167" fontId="5" fillId="0" borderId="21" xfId="44" applyNumberFormat="1" applyFont="1" applyBorder="1" applyAlignment="1">
      <alignment vertical="top" wrapText="1"/>
    </xf>
    <xf numFmtId="0" fontId="7" fillId="0" borderId="0" xfId="67" applyFont="1" applyAlignment="1">
      <alignment/>
      <protection/>
    </xf>
    <xf numFmtId="167" fontId="115" fillId="0" borderId="0" xfId="44" applyNumberFormat="1" applyFont="1" applyAlignment="1">
      <alignment/>
    </xf>
    <xf numFmtId="167" fontId="115" fillId="0" borderId="0" xfId="42" applyNumberFormat="1" applyFont="1" applyAlignment="1">
      <alignment/>
    </xf>
    <xf numFmtId="0" fontId="115" fillId="0" borderId="0" xfId="67" applyFont="1" applyAlignment="1">
      <alignment/>
      <protection/>
    </xf>
    <xf numFmtId="49" fontId="7" fillId="0" borderId="0" xfId="67" applyNumberFormat="1" applyFont="1" applyAlignment="1">
      <alignment/>
      <protection/>
    </xf>
    <xf numFmtId="167" fontId="7" fillId="0" borderId="0" xfId="44" applyNumberFormat="1" applyFont="1" applyBorder="1" applyAlignment="1">
      <alignment vertical="top" wrapText="1"/>
    </xf>
    <xf numFmtId="167" fontId="7" fillId="0" borderId="0" xfId="44" applyNumberFormat="1" applyFont="1" applyAlignment="1">
      <alignment/>
    </xf>
    <xf numFmtId="167" fontId="115" fillId="0" borderId="0" xfId="42" applyNumberFormat="1" applyFont="1" applyAlignment="1">
      <alignment/>
    </xf>
    <xf numFmtId="0" fontId="115" fillId="0" borderId="0" xfId="64" applyFont="1" applyAlignment="1">
      <alignment/>
      <protection/>
    </xf>
    <xf numFmtId="0" fontId="119" fillId="0" borderId="0" xfId="64" applyFont="1" applyAlignment="1">
      <alignment/>
      <protection/>
    </xf>
    <xf numFmtId="167" fontId="119" fillId="0" borderId="0" xfId="44" applyNumberFormat="1" applyFont="1" applyAlignment="1">
      <alignment/>
    </xf>
    <xf numFmtId="167" fontId="119" fillId="0" borderId="0" xfId="67" applyNumberFormat="1" applyFont="1" applyAlignment="1">
      <alignment/>
      <protection/>
    </xf>
    <xf numFmtId="0" fontId="56" fillId="0" borderId="0" xfId="68" applyFont="1" applyFill="1" applyBorder="1" applyAlignment="1">
      <alignment horizontal="centerContinuous"/>
      <protection/>
    </xf>
    <xf numFmtId="0" fontId="8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43" xfId="68" applyFont="1" applyBorder="1" applyAlignment="1">
      <alignment horizontal="center" vertical="center"/>
      <protection/>
    </xf>
    <xf numFmtId="0" fontId="19" fillId="0" borderId="34" xfId="68" applyFont="1" applyBorder="1" applyAlignment="1">
      <alignment horizontal="center" vertical="center"/>
      <protection/>
    </xf>
    <xf numFmtId="0" fontId="84" fillId="0" borderId="22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167" fontId="84" fillId="0" borderId="22" xfId="42" applyNumberFormat="1" applyFont="1" applyBorder="1" applyAlignment="1">
      <alignment horizontal="center" vertical="center" wrapText="1"/>
    </xf>
    <xf numFmtId="167" fontId="84" fillId="0" borderId="35" xfId="42" applyNumberFormat="1" applyFont="1" applyBorder="1" applyAlignment="1">
      <alignment horizontal="center" vertical="center" wrapText="1"/>
    </xf>
    <xf numFmtId="167" fontId="84" fillId="0" borderId="18" xfId="42" applyNumberFormat="1" applyFont="1" applyBorder="1" applyAlignment="1">
      <alignment horizontal="center" vertical="center" wrapText="1"/>
    </xf>
    <xf numFmtId="167" fontId="84" fillId="0" borderId="19" xfId="42" applyNumberFormat="1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left" wrapText="1"/>
    </xf>
    <xf numFmtId="0" fontId="91" fillId="0" borderId="29" xfId="0" applyFont="1" applyBorder="1" applyAlignment="1">
      <alignment horizontal="left" wrapText="1"/>
    </xf>
    <xf numFmtId="0" fontId="99" fillId="0" borderId="28" xfId="0" applyFont="1" applyBorder="1" applyAlignment="1">
      <alignment horizontal="left" wrapText="1"/>
    </xf>
    <xf numFmtId="0" fontId="99" fillId="0" borderId="29" xfId="0" applyFont="1" applyBorder="1" applyAlignment="1">
      <alignment horizontal="left" wrapText="1"/>
    </xf>
    <xf numFmtId="0" fontId="94" fillId="0" borderId="25" xfId="0" applyFont="1" applyBorder="1" applyAlignment="1">
      <alignment horizontal="left" wrapText="1"/>
    </xf>
    <xf numFmtId="0" fontId="94" fillId="0" borderId="26" xfId="0" applyFont="1" applyBorder="1" applyAlignment="1">
      <alignment horizontal="left" wrapText="1"/>
    </xf>
    <xf numFmtId="0" fontId="84" fillId="0" borderId="40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left" wrapText="1"/>
    </xf>
    <xf numFmtId="0" fontId="91" fillId="0" borderId="46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Fill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167" fontId="121" fillId="0" borderId="0" xfId="42" applyNumberFormat="1" applyFont="1" applyBorder="1" applyAlignment="1">
      <alignment horizontal="center" vertical="top" wrapText="1"/>
    </xf>
    <xf numFmtId="0" fontId="21" fillId="0" borderId="41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188" fontId="37" fillId="0" borderId="19" xfId="42" applyNumberFormat="1" applyFont="1" applyBorder="1" applyAlignment="1">
      <alignment horizontal="center" vertical="top"/>
    </xf>
    <xf numFmtId="0" fontId="97" fillId="0" borderId="0" xfId="0" applyFont="1" applyBorder="1" applyAlignment="1">
      <alignment vertical="top" wrapText="1"/>
    </xf>
    <xf numFmtId="188" fontId="11" fillId="0" borderId="0" xfId="42" applyNumberFormat="1" applyFont="1" applyBorder="1" applyAlignment="1">
      <alignment horizontal="right" vertical="top" wrapText="1"/>
    </xf>
    <xf numFmtId="167" fontId="11" fillId="0" borderId="0" xfId="42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0" fillId="0" borderId="0" xfId="68" applyFont="1" applyFill="1" applyBorder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7" fillId="0" borderId="0" xfId="66" applyFont="1" applyBorder="1" applyAlignment="1">
      <alignment horizontal="center" vertical="center"/>
      <protection/>
    </xf>
    <xf numFmtId="0" fontId="52" fillId="0" borderId="0" xfId="66" applyFont="1" applyAlignment="1">
      <alignment horizontal="center"/>
      <protection/>
    </xf>
    <xf numFmtId="0" fontId="7" fillId="0" borderId="19" xfId="66" applyFont="1" applyBorder="1" applyAlignment="1">
      <alignment horizontal="center" vertical="center" wrapText="1"/>
      <protection/>
    </xf>
    <xf numFmtId="0" fontId="7" fillId="0" borderId="22" xfId="66" applyFont="1" applyBorder="1" applyAlignment="1">
      <alignment horizontal="center" vertical="center" wrapText="1"/>
      <protection/>
    </xf>
    <xf numFmtId="0" fontId="7" fillId="0" borderId="18" xfId="66" applyFont="1" applyBorder="1" applyAlignment="1">
      <alignment horizontal="center" vertical="center" wrapText="1"/>
      <protection/>
    </xf>
    <xf numFmtId="0" fontId="11" fillId="0" borderId="0" xfId="66" applyFont="1" applyBorder="1" applyAlignment="1">
      <alignment vertical="top" wrapText="1"/>
      <protection/>
    </xf>
    <xf numFmtId="0" fontId="6" fillId="0" borderId="0" xfId="66" applyFont="1" applyBorder="1" applyAlignment="1">
      <alignment horizontal="center" vertical="top" wrapText="1"/>
      <protection/>
    </xf>
    <xf numFmtId="167" fontId="115" fillId="19" borderId="42" xfId="44" applyNumberFormat="1" applyFont="1" applyFill="1" applyBorder="1" applyAlignment="1">
      <alignment horizontal="center"/>
    </xf>
    <xf numFmtId="0" fontId="8" fillId="0" borderId="0" xfId="67" applyFont="1" applyAlignment="1">
      <alignment horizontal="center"/>
      <protection/>
    </xf>
    <xf numFmtId="0" fontId="120" fillId="0" borderId="0" xfId="67" applyFont="1" applyAlignment="1">
      <alignment horizontal="center"/>
      <protection/>
    </xf>
    <xf numFmtId="0" fontId="116" fillId="0" borderId="0" xfId="67" applyFont="1" applyAlignment="1">
      <alignment horizontal="center"/>
      <protection/>
    </xf>
    <xf numFmtId="0" fontId="117" fillId="0" borderId="0" xfId="67" applyFont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7" fillId="0" borderId="19" xfId="67" applyFont="1" applyBorder="1" applyAlignment="1">
      <alignment horizontal="center" vertical="center" wrapText="1"/>
      <protection/>
    </xf>
    <xf numFmtId="167" fontId="7" fillId="0" borderId="19" xfId="44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ilter Heading" xfId="48"/>
    <cellStyle name="Filter Input Date" xfId="49"/>
    <cellStyle name="Filter Input Text" xfId="50"/>
    <cellStyle name="Filter Label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List Heading Left Basic" xfId="61"/>
    <cellStyle name="Neutral" xfId="62"/>
    <cellStyle name="Normal 2" xfId="63"/>
    <cellStyle name="Normal 2_Ngoai bang Quy I 2015" xfId="64"/>
    <cellStyle name="Normal 3" xfId="65"/>
    <cellStyle name="Normal_BCTC QUI I 2011" xfId="66"/>
    <cellStyle name="Normal_Ngoai bang Quy I 2015" xfId="67"/>
    <cellStyle name="Normal_Report_UBCK" xfId="68"/>
    <cellStyle name="Note" xfId="69"/>
    <cellStyle name="Output" xfId="70"/>
    <cellStyle name="Percent" xfId="71"/>
    <cellStyle name="Report Extracted" xfId="72"/>
    <cellStyle name="Title" xfId="73"/>
    <cellStyle name="Title Bar" xfId="74"/>
    <cellStyle name="Title Bar Product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0</xdr:rowOff>
    </xdr:from>
    <xdr:to>
      <xdr:col>5</xdr:col>
      <xdr:colOff>790575</xdr:colOff>
      <xdr:row>27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695950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790575</xdr:colOff>
      <xdr:row>27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096125" y="5915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countant\WAREHOUSE\Bao%20cao%20dinh%20ky\SunSystems%20Report\Report\Bao_Cao_Tai_Chin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Nam%202015\Thang%2003-2015\My%20Linh\bc%20gui\TSCD%20T3%202015%20TT45%202013%20gu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SunSystems%20Report\Bao%20cao%20tai%20chinh\Bao_Cao_Tai_Chinh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Vision\LsAgXLB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Nam%202009\Thang%2009.09\Quyen\BCTC%20Lap\Bao%20cao%20thuyet%20minh%20T09.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MSRV03\KeToan.HCM-Data$\Program%20Files\Vision\Demo\SunSystems%204\SunSystems%20426%20-%20Reporting%20and%20Analysis%20Overview%208_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countant\WAREHOUSE\Bao%20cao%20dinh%20ky\Nam%202008\T06.08\Huong\BAO%20CAO%20DC%20THEO%20KTOAN\Bao_Cao_Tai_Chinh%20T06%2008%20dieu%20chinh%20theo%20kiem%20toan%20(Ha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Nam%202010\TH%20QUI%20CANAM2010\QUI%203\BCTC%20Q3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Nam%202014\Thang%2006-2014\My%20Linh%20(Adj%20Pwc)\BCTC%20T6%202014%20Ad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dinh%20ky\SunSystems%20Report\Report%20thuong%20dung\MAU%20BCTC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_AgXLB_WorkbookFile"/>
      <sheetName val="MASTER"/>
      <sheetName val="CA"/>
      <sheetName val="BS"/>
      <sheetName val="PL(I)"/>
      <sheetName val="CF(DI)"/>
      <sheetName val="Ls_XLB_WorkbookFile"/>
      <sheetName val="Sheet1"/>
      <sheetName val="Sheet2"/>
      <sheetName val="Sheet3"/>
    </sheetNames>
    <sheetDataSet>
      <sheetData sheetId="1">
        <row r="6">
          <cell r="D6" t="str">
            <v>CÔNG TY CỔ PHẦN CHỨNG KHOÁN ĐẠI VIỆT</v>
          </cell>
        </row>
        <row r="8">
          <cell r="D8" t="str">
            <v>Lầu 04, 194 Nguyễn Công Trứ</v>
          </cell>
        </row>
        <row r="9">
          <cell r="D9" t="str">
            <v>Quận 1 </v>
          </cell>
        </row>
        <row r="11">
          <cell r="D11" t="str">
            <v>VND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AA"/>
      <sheetName val="Ls_XLB_WorkbookFile"/>
      <sheetName val="Detail"/>
      <sheetName val="Ls_AgXLB_WorkbookFile"/>
    </sheetNames>
    <sheetDataSet>
      <sheetData sheetId="3">
        <row r="262">
          <cell r="R262">
            <v>1139848802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_AgXLB_WorkbookFile"/>
      <sheetName val="MASTER"/>
      <sheetName val="CA"/>
      <sheetName val="BS"/>
      <sheetName val="PL(I)"/>
      <sheetName val="CF(DI)"/>
      <sheetName val="Aset"/>
      <sheetName val="BSD"/>
      <sheetName val="PLD"/>
      <sheetName val="Sheet1"/>
      <sheetName val="Ls_XLB_WorkbookFile"/>
    </sheetNames>
    <sheetDataSet>
      <sheetData sheetId="1">
        <row r="13">
          <cell r="D13" t="str">
            <v>DVS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Format"/>
      <sheetName val="Scrapbook"/>
      <sheetName val="myFormat"/>
    </sheetNames>
    <definedNames>
      <definedName name="AG_SML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uyet minh BCDKT (2)"/>
      <sheetName val="TGNH"/>
      <sheetName val="Ls_XLB_WorkbookFile"/>
      <sheetName val="Ls_AgXLB_WorkbookFile"/>
      <sheetName val="Tu doanh"/>
      <sheetName val="Can doi cong no"/>
      <sheetName val="BS 95"/>
      <sheetName val="Von KD"/>
      <sheetName val="Chi tieu"/>
      <sheetName val="PL"/>
      <sheetName val="Sheet1"/>
      <sheetName val="Provision"/>
      <sheetName val="BCDKT"/>
      <sheetName val="thuyet minh BCDKT"/>
    </sheetNames>
    <sheetDataSet>
      <sheetData sheetId="6">
        <row r="41">
          <cell r="E41">
            <v>853018582</v>
          </cell>
        </row>
        <row r="42">
          <cell r="E42">
            <v>-341746869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s_XLB_WorkbookFile"/>
      <sheetName val="Ls_AgXLB_WorkbookFile"/>
      <sheetName val="Ls_XlbFormatTables"/>
      <sheetName val="Info"/>
      <sheetName val="Chart of Accounts"/>
      <sheetName val="Account Balances"/>
      <sheetName val="Balance Sheet"/>
      <sheetName val="Profit and Loss"/>
      <sheetName val="P&amp;L Consolidated"/>
      <sheetName val="Debtors Inquiry"/>
      <sheetName val="Ledger Listing"/>
      <sheetName val="P&amp;L Forecast"/>
      <sheetName val="Trial Balance"/>
      <sheetName val="Assets Register"/>
      <sheetName val="Aged Creditors"/>
      <sheetName val="Quarterly P&amp;L"/>
    </sheetNames>
    <sheetDataSet>
      <sheetData sheetId="0">
        <row r="2">
          <cell r="F2" t="str">
            <v>Vision for SunSystems 426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thuyet minh BDKT"/>
      <sheetName val="PL(I)"/>
      <sheetName val="Provision"/>
      <sheetName val="Unlist"/>
      <sheetName val="Ls_XLB_WorkbookFile"/>
      <sheetName val="Ls_AgXLB_WorkbookFi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09-EXPL"/>
      <sheetName val="Ls_AgXLB_WorkbookFile"/>
      <sheetName val="B01-BS"/>
      <sheetName val="B02-PL"/>
      <sheetName val="LCTTLK"/>
      <sheetName val="B03-C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2"/>
      <sheetName val="B09-EXPL"/>
      <sheetName val="Ls_AgXLB_WorkbookFile"/>
      <sheetName val="TM ĐTTC"/>
      <sheetName val="B01-BS"/>
      <sheetName val="B02-P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2"/>
      <sheetName val="B09-EXPL"/>
      <sheetName val="Ls_AgXLB_WorkbookFile"/>
      <sheetName val="TM ĐTTC"/>
      <sheetName val="B01-BS"/>
      <sheetName val="B02-PL"/>
      <sheetName val="LCTT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409.5">
      <c r="A1" t="s">
        <v>135</v>
      </c>
      <c r="B1" t="s">
        <v>136</v>
      </c>
      <c r="C1" s="75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359"/>
  <sheetViews>
    <sheetView zoomScalePageLayoutView="0" workbookViewId="0" topLeftCell="B1">
      <selection activeCell="B6" sqref="B6:J6"/>
    </sheetView>
  </sheetViews>
  <sheetFormatPr defaultColWidth="10.28125" defaultRowHeight="15" customHeight="1" outlineLevelCol="1"/>
  <cols>
    <col min="1" max="1" width="6.28125" style="33" hidden="1" customWidth="1" outlineLevel="1"/>
    <col min="2" max="2" width="38.28125" style="33" customWidth="1" collapsed="1"/>
    <col min="3" max="3" width="17.28125" style="33" customWidth="1"/>
    <col min="4" max="4" width="18.140625" style="33" customWidth="1"/>
    <col min="5" max="5" width="16.8515625" style="33" customWidth="1"/>
    <col min="6" max="6" width="17.7109375" style="33" customWidth="1"/>
    <col min="7" max="7" width="17.421875" style="8" customWidth="1"/>
    <col min="8" max="8" width="17.28125" style="8" customWidth="1"/>
    <col min="9" max="9" width="7.28125" style="8" customWidth="1"/>
    <col min="10" max="10" width="7.7109375" style="33" customWidth="1"/>
    <col min="11" max="11" width="16.7109375" style="33" customWidth="1"/>
    <col min="12" max="16384" width="10.28125" style="33" customWidth="1"/>
  </cols>
  <sheetData>
    <row r="1" spans="2:12" ht="15" customHeight="1">
      <c r="B1" s="740" t="s">
        <v>585</v>
      </c>
      <c r="C1" s="740"/>
      <c r="D1" s="39"/>
      <c r="F1" s="44"/>
      <c r="G1" s="44" t="s">
        <v>951</v>
      </c>
      <c r="H1" s="52"/>
      <c r="I1" s="41"/>
      <c r="J1" s="41"/>
      <c r="K1" s="41"/>
      <c r="L1" s="41"/>
    </row>
    <row r="2" spans="2:12" ht="15" customHeight="1">
      <c r="B2" s="740" t="s">
        <v>813</v>
      </c>
      <c r="C2" s="740"/>
      <c r="D2" s="40"/>
      <c r="F2" s="44"/>
      <c r="G2" s="44" t="s">
        <v>784</v>
      </c>
      <c r="H2" s="52"/>
      <c r="I2" s="41"/>
      <c r="J2" s="41"/>
      <c r="K2" s="41"/>
      <c r="L2" s="41"/>
    </row>
    <row r="3" spans="2:12" s="54" customFormat="1" ht="15" customHeight="1">
      <c r="B3" s="6" t="s">
        <v>582</v>
      </c>
      <c r="C3" s="6"/>
      <c r="D3" s="40"/>
      <c r="F3" s="44"/>
      <c r="G3" s="44" t="s">
        <v>785</v>
      </c>
      <c r="H3" s="52"/>
      <c r="I3" s="41"/>
      <c r="J3" s="41"/>
      <c r="K3" s="41"/>
      <c r="L3" s="41"/>
    </row>
    <row r="4" spans="2:12" ht="15" customHeight="1">
      <c r="B4" s="34"/>
      <c r="C4" s="34"/>
      <c r="D4" s="41"/>
      <c r="E4" s="41"/>
      <c r="F4" s="41"/>
      <c r="G4" s="41"/>
      <c r="H4" s="41"/>
      <c r="I4" s="41"/>
      <c r="J4" s="41"/>
      <c r="K4" s="41"/>
      <c r="L4" s="41"/>
    </row>
    <row r="5" spans="2:12" ht="25.5" customHeight="1">
      <c r="B5" s="50" t="s">
        <v>569</v>
      </c>
      <c r="C5" s="50"/>
      <c r="D5" s="50"/>
      <c r="E5" s="50"/>
      <c r="F5" s="50"/>
      <c r="G5" s="50"/>
      <c r="H5" s="55"/>
      <c r="I5" s="55"/>
      <c r="J5" s="55"/>
      <c r="K5" s="55"/>
      <c r="L5" s="41"/>
    </row>
    <row r="6" spans="2:12" ht="19.5" customHeight="1">
      <c r="B6" s="737" t="s">
        <v>961</v>
      </c>
      <c r="C6" s="737"/>
      <c r="D6" s="737"/>
      <c r="E6" s="737"/>
      <c r="F6" s="737"/>
      <c r="G6" s="737"/>
      <c r="H6" s="737"/>
      <c r="I6" s="737"/>
      <c r="J6" s="737"/>
      <c r="K6" s="55"/>
      <c r="L6" s="41"/>
    </row>
    <row r="7" spans="2:12" ht="19.5" customHeight="1">
      <c r="B7" s="87"/>
      <c r="C7" s="35"/>
      <c r="D7" s="88"/>
      <c r="E7" s="51"/>
      <c r="F7" s="51"/>
      <c r="G7" s="51"/>
      <c r="H7" s="41"/>
      <c r="I7" s="41"/>
      <c r="J7" s="41"/>
      <c r="K7" s="41"/>
      <c r="L7" s="41"/>
    </row>
    <row r="8" spans="2:12" s="57" customFormat="1" ht="21" customHeight="1">
      <c r="B8" s="152" t="s">
        <v>643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</row>
    <row r="9" spans="2:12" s="57" customFormat="1" ht="18" customHeight="1">
      <c r="B9" s="155" t="s">
        <v>644</v>
      </c>
      <c r="C9" s="156"/>
      <c r="D9" s="156" t="s">
        <v>570</v>
      </c>
      <c r="E9" s="154"/>
      <c r="F9" s="154"/>
      <c r="G9" s="154"/>
      <c r="H9" s="154"/>
      <c r="I9" s="154"/>
      <c r="J9" s="154"/>
      <c r="K9" s="154"/>
      <c r="L9" s="154"/>
    </row>
    <row r="10" spans="2:12" s="57" customFormat="1" ht="18" customHeight="1">
      <c r="B10" s="155" t="s">
        <v>645</v>
      </c>
      <c r="C10" s="156"/>
      <c r="D10" s="154" t="s">
        <v>865</v>
      </c>
      <c r="E10" s="154"/>
      <c r="F10" s="154"/>
      <c r="G10" s="154"/>
      <c r="H10" s="154"/>
      <c r="I10" s="154"/>
      <c r="J10" s="154"/>
      <c r="K10" s="154"/>
      <c r="L10" s="154"/>
    </row>
    <row r="11" spans="2:12" s="57" customFormat="1" ht="18" customHeight="1">
      <c r="B11" s="155" t="s">
        <v>646</v>
      </c>
      <c r="C11" s="156"/>
      <c r="D11" s="154" t="s">
        <v>966</v>
      </c>
      <c r="E11" s="154"/>
      <c r="F11" s="154"/>
      <c r="G11" s="154"/>
      <c r="H11" s="154"/>
      <c r="I11" s="154"/>
      <c r="J11" s="154"/>
      <c r="K11" s="154"/>
      <c r="L11" s="154"/>
    </row>
    <row r="12" spans="2:12" s="57" customFormat="1" ht="18" customHeight="1">
      <c r="B12" s="155" t="s">
        <v>99</v>
      </c>
      <c r="C12" s="156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2:12" s="57" customFormat="1" ht="15" customHeight="1">
      <c r="B13" s="153"/>
      <c r="C13" s="153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2:12" s="57" customFormat="1" ht="18" customHeight="1">
      <c r="B14" s="152" t="s">
        <v>665</v>
      </c>
      <c r="C14" s="153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2" s="57" customFormat="1" ht="18.75" customHeight="1">
      <c r="B15" s="155" t="s">
        <v>666</v>
      </c>
      <c r="C15" s="156"/>
      <c r="D15" s="154" t="s">
        <v>965</v>
      </c>
      <c r="E15" s="154"/>
      <c r="F15" s="154"/>
      <c r="G15" s="154"/>
      <c r="H15" s="154"/>
      <c r="I15" s="154"/>
      <c r="J15" s="154"/>
      <c r="K15" s="154"/>
      <c r="L15" s="154"/>
    </row>
    <row r="16" spans="2:12" s="57" customFormat="1" ht="18.75" customHeight="1">
      <c r="B16" s="155" t="s">
        <v>647</v>
      </c>
      <c r="C16" s="156"/>
      <c r="D16" s="154" t="s">
        <v>116</v>
      </c>
      <c r="E16" s="154"/>
      <c r="F16" s="154"/>
      <c r="G16" s="154"/>
      <c r="H16" s="154"/>
      <c r="I16" s="154"/>
      <c r="J16" s="154"/>
      <c r="K16" s="154"/>
      <c r="L16" s="154"/>
    </row>
    <row r="17" spans="2:12" s="57" customFormat="1" ht="15" customHeight="1">
      <c r="B17" s="153"/>
      <c r="C17" s="153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2:12" s="57" customFormat="1" ht="18.75" customHeight="1">
      <c r="B18" s="152" t="s">
        <v>648</v>
      </c>
      <c r="C18" s="153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2:12" s="57" customFormat="1" ht="18" customHeight="1" hidden="1">
      <c r="B19" s="155" t="s">
        <v>649</v>
      </c>
      <c r="C19" s="156"/>
      <c r="D19" s="154" t="s">
        <v>119</v>
      </c>
      <c r="E19" s="154"/>
      <c r="F19" s="154"/>
      <c r="G19" s="154"/>
      <c r="H19" s="154"/>
      <c r="I19" s="154"/>
      <c r="J19" s="154"/>
      <c r="K19" s="154"/>
      <c r="L19" s="154"/>
    </row>
    <row r="20" spans="2:12" s="57" customFormat="1" ht="18" customHeight="1" hidden="1">
      <c r="B20" s="155" t="s">
        <v>650</v>
      </c>
      <c r="C20" s="156"/>
      <c r="D20" s="154"/>
      <c r="E20" s="154"/>
      <c r="F20" s="154"/>
      <c r="G20" s="154"/>
      <c r="H20" s="154"/>
      <c r="I20" s="154"/>
      <c r="J20" s="154"/>
      <c r="K20" s="154"/>
      <c r="L20" s="154"/>
    </row>
    <row r="21" spans="2:12" s="57" customFormat="1" ht="18" customHeight="1" hidden="1">
      <c r="B21" s="155" t="s">
        <v>651</v>
      </c>
      <c r="C21" s="156"/>
      <c r="D21" s="154" t="s">
        <v>117</v>
      </c>
      <c r="E21" s="154"/>
      <c r="F21" s="154"/>
      <c r="G21" s="154"/>
      <c r="H21" s="154"/>
      <c r="I21" s="154"/>
      <c r="J21" s="154"/>
      <c r="K21" s="154"/>
      <c r="L21" s="154"/>
    </row>
    <row r="22" spans="2:12" s="57" customFormat="1" ht="15" customHeight="1">
      <c r="B22" s="153"/>
      <c r="C22" s="153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2:12" s="57" customFormat="1" ht="15" customHeight="1">
      <c r="B23" s="152" t="s">
        <v>652</v>
      </c>
      <c r="C23" s="153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2:12" s="57" customFormat="1" ht="19.5" customHeight="1" hidden="1">
      <c r="B24" s="154" t="s">
        <v>653</v>
      </c>
      <c r="C24" s="157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2:12" s="57" customFormat="1" ht="19.5" customHeight="1" hidden="1">
      <c r="B25" s="154" t="s">
        <v>654</v>
      </c>
      <c r="C25" s="157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2:12" s="57" customFormat="1" ht="19.5" customHeight="1" hidden="1">
      <c r="B26" s="154" t="s">
        <v>655</v>
      </c>
      <c r="C26" s="157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2:12" s="57" customFormat="1" ht="19.5" customHeight="1" hidden="1">
      <c r="B27" s="154" t="s">
        <v>120</v>
      </c>
      <c r="C27" s="157"/>
      <c r="D27" s="154"/>
      <c r="E27" s="154"/>
      <c r="F27" s="154"/>
      <c r="G27" s="154"/>
      <c r="H27" s="154"/>
      <c r="I27" s="154"/>
      <c r="J27" s="154"/>
      <c r="K27" s="154"/>
      <c r="L27" s="154"/>
    </row>
    <row r="28" spans="2:12" s="57" customFormat="1" ht="19.5" customHeight="1" hidden="1">
      <c r="B28" s="154" t="s">
        <v>123</v>
      </c>
      <c r="C28" s="157"/>
      <c r="D28" s="154"/>
      <c r="E28" s="154"/>
      <c r="F28" s="154"/>
      <c r="G28" s="154"/>
      <c r="H28" s="154"/>
      <c r="I28" s="154"/>
      <c r="J28" s="154"/>
      <c r="K28" s="154"/>
      <c r="L28" s="154"/>
    </row>
    <row r="29" spans="2:12" s="57" customFormat="1" ht="19.5" customHeight="1" hidden="1">
      <c r="B29" s="154" t="s">
        <v>656</v>
      </c>
      <c r="C29" s="157"/>
      <c r="D29" s="154"/>
      <c r="E29" s="154"/>
      <c r="F29" s="154"/>
      <c r="G29" s="154"/>
      <c r="H29" s="154"/>
      <c r="I29" s="154"/>
      <c r="J29" s="154"/>
      <c r="K29" s="154"/>
      <c r="L29" s="154"/>
    </row>
    <row r="30" spans="2:12" s="57" customFormat="1" ht="19.5" customHeight="1" hidden="1">
      <c r="B30" s="154" t="s">
        <v>121</v>
      </c>
      <c r="C30" s="157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2:12" s="57" customFormat="1" ht="19.5" customHeight="1" hidden="1">
      <c r="B31" s="154" t="s">
        <v>122</v>
      </c>
      <c r="C31" s="157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2:12" s="57" customFormat="1" ht="19.5" customHeight="1" hidden="1">
      <c r="B32" s="154" t="s">
        <v>130</v>
      </c>
      <c r="C32" s="157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2:12" s="57" customFormat="1" ht="19.5" customHeight="1" hidden="1">
      <c r="B33" s="154" t="s">
        <v>131</v>
      </c>
      <c r="C33" s="157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2:12" s="57" customFormat="1" ht="19.5" customHeight="1" hidden="1">
      <c r="B34" s="154" t="s">
        <v>132</v>
      </c>
      <c r="C34" s="157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2:12" s="57" customFormat="1" ht="19.5" customHeight="1" hidden="1">
      <c r="B35" s="154" t="s">
        <v>657</v>
      </c>
      <c r="C35" s="157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2:12" s="57" customFormat="1" ht="19.5" customHeight="1" hidden="1">
      <c r="B36" s="154" t="s">
        <v>124</v>
      </c>
      <c r="C36" s="157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2:12" s="57" customFormat="1" ht="19.5" customHeight="1" hidden="1">
      <c r="B37" s="154" t="s">
        <v>125</v>
      </c>
      <c r="C37" s="157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2:12" s="57" customFormat="1" ht="19.5" customHeight="1" hidden="1">
      <c r="B38" s="154" t="s">
        <v>133</v>
      </c>
      <c r="C38" s="157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2:12" s="57" customFormat="1" ht="19.5" customHeight="1" hidden="1">
      <c r="B39" s="154" t="s">
        <v>658</v>
      </c>
      <c r="C39" s="157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2:12" s="57" customFormat="1" ht="19.5" customHeight="1" hidden="1">
      <c r="B40" s="154" t="s">
        <v>659</v>
      </c>
      <c r="C40" s="157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2:12" s="57" customFormat="1" ht="19.5" customHeight="1" hidden="1">
      <c r="B41" s="154" t="s">
        <v>660</v>
      </c>
      <c r="C41" s="157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2:12" s="57" customFormat="1" ht="19.5" customHeight="1" hidden="1">
      <c r="B42" s="154" t="s">
        <v>126</v>
      </c>
      <c r="C42" s="157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2:12" s="57" customFormat="1" ht="19.5" customHeight="1" hidden="1">
      <c r="B43" s="154" t="s">
        <v>127</v>
      </c>
      <c r="C43" s="157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2:12" s="57" customFormat="1" ht="19.5" customHeight="1" hidden="1">
      <c r="B44" s="154" t="s">
        <v>128</v>
      </c>
      <c r="C44" s="157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2:12" s="57" customFormat="1" ht="19.5" customHeight="1" hidden="1">
      <c r="B45" s="154" t="s">
        <v>129</v>
      </c>
      <c r="C45" s="157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2:12" s="57" customFormat="1" ht="19.5" customHeight="1" hidden="1">
      <c r="B46" s="154" t="s">
        <v>661</v>
      </c>
      <c r="C46" s="157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2:12" s="57" customFormat="1" ht="19.5" customHeight="1" hidden="1">
      <c r="B47" s="154" t="s">
        <v>47</v>
      </c>
      <c r="C47" s="157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2:12" s="57" customFormat="1" ht="19.5" customHeight="1" hidden="1">
      <c r="B48" s="154" t="s">
        <v>48</v>
      </c>
      <c r="C48" s="157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2:12" s="57" customFormat="1" ht="15" customHeight="1" hidden="1">
      <c r="B49" s="157"/>
      <c r="C49" s="157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2:12" s="57" customFormat="1" ht="22.5" customHeight="1">
      <c r="B50" s="152" t="s">
        <v>765</v>
      </c>
      <c r="C50" s="153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4:12" s="158" customFormat="1" ht="15" customHeight="1">
      <c r="D51" s="159"/>
      <c r="E51" s="160"/>
      <c r="F51" s="161"/>
      <c r="G51" s="161"/>
      <c r="H51" s="161"/>
      <c r="I51" s="161"/>
      <c r="J51" s="161"/>
      <c r="K51" s="161"/>
      <c r="L51" s="161"/>
    </row>
    <row r="52" spans="2:12" s="57" customFormat="1" ht="24.75" customHeight="1">
      <c r="B52" s="578" t="s">
        <v>49</v>
      </c>
      <c r="C52" s="578"/>
      <c r="D52" s="579" t="s">
        <v>667</v>
      </c>
      <c r="E52" s="579" t="s">
        <v>668</v>
      </c>
      <c r="F52" s="154"/>
      <c r="G52" s="154"/>
      <c r="H52" s="154"/>
      <c r="I52" s="154"/>
      <c r="J52" s="154"/>
      <c r="K52" s="154"/>
      <c r="L52" s="154"/>
    </row>
    <row r="53" spans="1:12" s="57" customFormat="1" ht="21.75" customHeight="1">
      <c r="A53" s="57">
        <v>111</v>
      </c>
      <c r="B53" s="578" t="s">
        <v>766</v>
      </c>
      <c r="C53" s="580" t="s">
        <v>134</v>
      </c>
      <c r="D53" s="581">
        <v>25703026</v>
      </c>
      <c r="E53" s="581">
        <v>12940307</v>
      </c>
      <c r="F53" s="154"/>
      <c r="G53" s="154"/>
      <c r="H53" s="154"/>
      <c r="I53" s="154"/>
      <c r="J53" s="154"/>
      <c r="K53" s="154"/>
      <c r="L53" s="154"/>
    </row>
    <row r="54" spans="1:12" s="57" customFormat="1" ht="21.75" customHeight="1">
      <c r="A54" s="57">
        <v>112</v>
      </c>
      <c r="B54" s="582" t="s">
        <v>50</v>
      </c>
      <c r="C54" s="583" t="s">
        <v>137</v>
      </c>
      <c r="D54" s="581">
        <v>52271167599</v>
      </c>
      <c r="E54" s="581">
        <v>54192886506</v>
      </c>
      <c r="F54" s="154"/>
      <c r="G54" s="154"/>
      <c r="H54" s="154"/>
      <c r="I54" s="154"/>
      <c r="J54" s="154"/>
      <c r="K54" s="154"/>
      <c r="L54" s="154"/>
    </row>
    <row r="55" spans="2:12" s="209" customFormat="1" ht="21.75" customHeight="1">
      <c r="B55" s="584" t="s">
        <v>877</v>
      </c>
      <c r="C55" s="583" t="s">
        <v>894</v>
      </c>
      <c r="D55" s="581">
        <v>10165058217</v>
      </c>
      <c r="E55" s="581">
        <v>11856446340</v>
      </c>
      <c r="F55" s="210"/>
      <c r="G55" s="210"/>
      <c r="H55" s="210"/>
      <c r="I55" s="210"/>
      <c r="J55" s="210"/>
      <c r="K55" s="210"/>
      <c r="L55" s="210"/>
    </row>
    <row r="56" spans="1:12" s="57" customFormat="1" ht="21.75" customHeight="1" hidden="1">
      <c r="A56" s="57">
        <v>113</v>
      </c>
      <c r="B56" s="582" t="s">
        <v>51</v>
      </c>
      <c r="C56" s="585"/>
      <c r="D56" s="581"/>
      <c r="E56" s="581"/>
      <c r="F56" s="154"/>
      <c r="G56" s="154"/>
      <c r="H56" s="154"/>
      <c r="I56" s="154"/>
      <c r="J56" s="154"/>
      <c r="K56" s="154"/>
      <c r="L56" s="154"/>
    </row>
    <row r="57" spans="1:12" s="57" customFormat="1" ht="21.75" customHeight="1" hidden="1">
      <c r="A57" s="57">
        <v>117</v>
      </c>
      <c r="B57" s="582" t="s">
        <v>52</v>
      </c>
      <c r="C57" s="585"/>
      <c r="D57" s="581"/>
      <c r="E57" s="581"/>
      <c r="F57" s="154"/>
      <c r="G57" s="154"/>
      <c r="H57" s="154"/>
      <c r="I57" s="154"/>
      <c r="J57" s="154"/>
      <c r="K57" s="154"/>
      <c r="L57" s="154"/>
    </row>
    <row r="58" spans="1:12" s="57" customFormat="1" ht="21.75" customHeight="1">
      <c r="A58" s="57">
        <v>118</v>
      </c>
      <c r="B58" s="582" t="s">
        <v>688</v>
      </c>
      <c r="C58" s="585" t="s">
        <v>167</v>
      </c>
      <c r="D58" s="581">
        <v>2042398994</v>
      </c>
      <c r="E58" s="581">
        <v>2078073036</v>
      </c>
      <c r="F58" s="154"/>
      <c r="G58" s="154"/>
      <c r="H58" s="154"/>
      <c r="I58" s="154"/>
      <c r="J58" s="154"/>
      <c r="K58" s="154"/>
      <c r="L58" s="154"/>
    </row>
    <row r="59" spans="2:12" s="57" customFormat="1" ht="21.75" customHeight="1">
      <c r="B59" s="584" t="s">
        <v>878</v>
      </c>
      <c r="C59" s="585" t="s">
        <v>900</v>
      </c>
      <c r="D59" s="581">
        <v>1038642602</v>
      </c>
      <c r="E59" s="581">
        <v>1076321482</v>
      </c>
      <c r="F59" s="154"/>
      <c r="G59" s="154"/>
      <c r="H59" s="154"/>
      <c r="I59" s="154"/>
      <c r="J59" s="154"/>
      <c r="K59" s="154"/>
      <c r="L59" s="154"/>
    </row>
    <row r="60" spans="2:12" s="57" customFormat="1" ht="20.25" customHeight="1">
      <c r="B60" s="586" t="s">
        <v>244</v>
      </c>
      <c r="C60" s="587"/>
      <c r="D60" s="588">
        <f>SUM(D53:D54)+D58</f>
        <v>54339269619</v>
      </c>
      <c r="E60" s="588">
        <f>SUM(E53:E54)+E58</f>
        <v>56283899849</v>
      </c>
      <c r="F60" s="154"/>
      <c r="G60" s="154"/>
      <c r="H60" s="154"/>
      <c r="I60" s="154"/>
      <c r="J60" s="154"/>
      <c r="K60" s="154"/>
      <c r="L60" s="154"/>
    </row>
    <row r="61" spans="2:12" s="57" customFormat="1" ht="15" customHeight="1">
      <c r="B61" s="163"/>
      <c r="C61" s="163"/>
      <c r="D61" s="164"/>
      <c r="E61" s="164"/>
      <c r="F61" s="154"/>
      <c r="G61" s="154"/>
      <c r="H61" s="154"/>
      <c r="I61" s="154"/>
      <c r="J61" s="154"/>
      <c r="K61" s="154"/>
      <c r="L61" s="154"/>
    </row>
    <row r="62" spans="2:12" s="57" customFormat="1" ht="81.75" customHeight="1" hidden="1">
      <c r="B62" s="162" t="s">
        <v>235</v>
      </c>
      <c r="C62" s="162"/>
      <c r="D62" s="163" t="s">
        <v>667</v>
      </c>
      <c r="E62" s="163" t="s">
        <v>668</v>
      </c>
      <c r="F62" s="154"/>
      <c r="G62" s="154"/>
      <c r="H62" s="154"/>
      <c r="I62" s="154"/>
      <c r="J62" s="154"/>
      <c r="K62" s="154"/>
      <c r="L62" s="154"/>
    </row>
    <row r="63" spans="1:12" s="57" customFormat="1" ht="20.25" customHeight="1" hidden="1">
      <c r="A63" s="57">
        <v>152</v>
      </c>
      <c r="B63" s="165" t="s">
        <v>107</v>
      </c>
      <c r="C63" s="165"/>
      <c r="D63" s="166">
        <v>0</v>
      </c>
      <c r="E63" s="166">
        <v>0</v>
      </c>
      <c r="F63" s="154"/>
      <c r="G63" s="154"/>
      <c r="H63" s="154"/>
      <c r="I63" s="154"/>
      <c r="J63" s="154"/>
      <c r="K63" s="154"/>
      <c r="L63" s="154"/>
    </row>
    <row r="64" spans="1:12" s="57" customFormat="1" ht="20.25" customHeight="1" hidden="1">
      <c r="A64" s="57">
        <v>153</v>
      </c>
      <c r="B64" s="165" t="s">
        <v>236</v>
      </c>
      <c r="C64" s="165"/>
      <c r="D64" s="166">
        <v>0</v>
      </c>
      <c r="E64" s="166">
        <v>0</v>
      </c>
      <c r="F64" s="154"/>
      <c r="G64" s="154"/>
      <c r="H64" s="154"/>
      <c r="I64" s="154"/>
      <c r="J64" s="154"/>
      <c r="K64" s="154"/>
      <c r="L64" s="154"/>
    </row>
    <row r="65" spans="2:12" s="57" customFormat="1" ht="20.25" customHeight="1" hidden="1">
      <c r="B65" s="163" t="s">
        <v>234</v>
      </c>
      <c r="C65" s="163"/>
      <c r="D65" s="166">
        <v>0</v>
      </c>
      <c r="E65" s="166">
        <v>0</v>
      </c>
      <c r="F65" s="154"/>
      <c r="G65" s="154"/>
      <c r="H65" s="154"/>
      <c r="I65" s="154"/>
      <c r="J65" s="154"/>
      <c r="K65" s="154"/>
      <c r="L65" s="154"/>
    </row>
    <row r="66" spans="2:12" s="57" customFormat="1" ht="28.5" customHeight="1" hidden="1">
      <c r="B66" s="167" t="s">
        <v>767</v>
      </c>
      <c r="C66" s="168"/>
      <c r="D66" s="154"/>
      <c r="E66" s="154"/>
      <c r="F66" s="154"/>
      <c r="G66" s="154"/>
      <c r="H66" s="154"/>
      <c r="I66" s="154"/>
      <c r="J66" s="154"/>
      <c r="K66" s="154"/>
      <c r="L66" s="154"/>
    </row>
    <row r="67" spans="2:12" s="57" customFormat="1" ht="18.75" customHeight="1" hidden="1">
      <c r="B67" s="168"/>
      <c r="C67" s="168"/>
      <c r="D67" s="154"/>
      <c r="E67" s="154"/>
      <c r="F67" s="154"/>
      <c r="G67" s="154"/>
      <c r="H67" s="154"/>
      <c r="I67" s="154"/>
      <c r="J67" s="154"/>
      <c r="K67" s="154"/>
      <c r="L67" s="154"/>
    </row>
    <row r="68" spans="2:12" s="57" customFormat="1" ht="19.5" customHeight="1">
      <c r="B68" s="169" t="s">
        <v>669</v>
      </c>
      <c r="C68" s="169"/>
      <c r="D68" s="154"/>
      <c r="E68" s="154"/>
      <c r="F68" s="154"/>
      <c r="G68" s="154"/>
      <c r="H68" s="154"/>
      <c r="I68" s="154"/>
      <c r="J68" s="154"/>
      <c r="K68" s="154"/>
      <c r="L68" s="154"/>
    </row>
    <row r="69" spans="2:12" s="57" customFormat="1" ht="46.5" customHeight="1">
      <c r="B69" s="135" t="s">
        <v>237</v>
      </c>
      <c r="C69" s="349" t="s">
        <v>670</v>
      </c>
      <c r="D69" s="349" t="s">
        <v>671</v>
      </c>
      <c r="F69" s="154"/>
      <c r="G69" s="154"/>
      <c r="H69" s="154"/>
      <c r="I69" s="154"/>
      <c r="J69" s="154"/>
      <c r="K69" s="154"/>
      <c r="L69" s="154"/>
    </row>
    <row r="70" spans="2:12" s="57" customFormat="1" ht="15" customHeight="1">
      <c r="B70" s="589" t="s">
        <v>238</v>
      </c>
      <c r="C70" s="589"/>
      <c r="D70" s="589"/>
      <c r="F70" s="154"/>
      <c r="G70" s="154"/>
      <c r="H70" s="154"/>
      <c r="I70" s="154"/>
      <c r="J70" s="154"/>
      <c r="K70" s="154"/>
      <c r="L70" s="154"/>
    </row>
    <row r="71" spans="2:12" s="57" customFormat="1" ht="15" customHeight="1">
      <c r="B71" s="590" t="s">
        <v>239</v>
      </c>
      <c r="C71" s="591"/>
      <c r="D71" s="591"/>
      <c r="E71" s="60"/>
      <c r="F71" s="154"/>
      <c r="G71" s="154"/>
      <c r="H71" s="154"/>
      <c r="I71" s="61"/>
      <c r="J71" s="61"/>
      <c r="K71" s="154"/>
      <c r="L71" s="154"/>
    </row>
    <row r="72" spans="2:12" s="57" customFormat="1" ht="15" customHeight="1" hidden="1">
      <c r="B72" s="590" t="s">
        <v>240</v>
      </c>
      <c r="C72" s="576"/>
      <c r="D72" s="576"/>
      <c r="E72" s="170"/>
      <c r="F72" s="154"/>
      <c r="G72" s="154"/>
      <c r="H72" s="154"/>
      <c r="I72" s="170"/>
      <c r="J72" s="170"/>
      <c r="K72" s="154"/>
      <c r="L72" s="154"/>
    </row>
    <row r="73" spans="2:12" s="57" customFormat="1" ht="19.5" customHeight="1" hidden="1">
      <c r="B73" s="590" t="s">
        <v>834</v>
      </c>
      <c r="C73" s="590"/>
      <c r="D73" s="592"/>
      <c r="E73" s="170"/>
      <c r="F73" s="154"/>
      <c r="G73" s="154"/>
      <c r="H73" s="154"/>
      <c r="I73" s="170"/>
      <c r="J73" s="170"/>
      <c r="K73" s="154"/>
      <c r="L73" s="154"/>
    </row>
    <row r="74" spans="2:12" s="57" customFormat="1" ht="15" customHeight="1">
      <c r="B74" s="593" t="s">
        <v>879</v>
      </c>
      <c r="C74" s="576"/>
      <c r="D74" s="576"/>
      <c r="E74" s="170"/>
      <c r="F74" s="154"/>
      <c r="G74" s="154"/>
      <c r="H74" s="154"/>
      <c r="I74" s="154"/>
      <c r="J74" s="170"/>
      <c r="K74" s="154"/>
      <c r="L74" s="154"/>
    </row>
    <row r="75" spans="2:12" s="57" customFormat="1" ht="15" customHeight="1">
      <c r="B75" s="590" t="s">
        <v>241</v>
      </c>
      <c r="C75" s="594">
        <v>4358859</v>
      </c>
      <c r="D75" s="594">
        <v>57032974900</v>
      </c>
      <c r="E75" s="171"/>
      <c r="F75" s="154"/>
      <c r="G75" s="154"/>
      <c r="H75" s="154"/>
      <c r="I75" s="172"/>
      <c r="J75" s="62"/>
      <c r="K75" s="154"/>
      <c r="L75" s="154"/>
    </row>
    <row r="76" spans="2:12" s="57" customFormat="1" ht="15" customHeight="1">
      <c r="B76" s="595" t="s">
        <v>242</v>
      </c>
      <c r="C76" s="596"/>
      <c r="D76" s="596"/>
      <c r="E76" s="173"/>
      <c r="F76" s="174"/>
      <c r="G76" s="154"/>
      <c r="H76" s="154"/>
      <c r="I76" s="154"/>
      <c r="J76" s="154"/>
      <c r="K76" s="154"/>
      <c r="L76" s="154"/>
    </row>
    <row r="77" spans="2:12" s="57" customFormat="1" ht="15" customHeight="1" hidden="1" thickBot="1">
      <c r="B77" s="597" t="s">
        <v>243</v>
      </c>
      <c r="C77" s="598"/>
      <c r="D77" s="598"/>
      <c r="F77" s="174"/>
      <c r="G77" s="174"/>
      <c r="H77" s="154"/>
      <c r="I77" s="154"/>
      <c r="J77" s="154"/>
      <c r="K77" s="154"/>
      <c r="L77" s="154"/>
    </row>
    <row r="78" spans="2:12" s="178" customFormat="1" ht="18.75" customHeight="1">
      <c r="B78" s="599" t="s">
        <v>244</v>
      </c>
      <c r="C78" s="600">
        <f>C75+C71+C76+C73</f>
        <v>4358859</v>
      </c>
      <c r="D78" s="600">
        <f>D75+D71+D76+D73</f>
        <v>57032974900</v>
      </c>
      <c r="E78" s="175"/>
      <c r="F78" s="175"/>
      <c r="G78" s="176"/>
      <c r="H78" s="154"/>
      <c r="I78" s="177"/>
      <c r="J78" s="177"/>
      <c r="K78" s="177"/>
      <c r="L78" s="177"/>
    </row>
    <row r="79" spans="2:12" s="178" customFormat="1" ht="18.75" customHeight="1">
      <c r="B79" s="179"/>
      <c r="C79" s="481"/>
      <c r="D79" s="481"/>
      <c r="E79" s="175"/>
      <c r="F79" s="175"/>
      <c r="G79" s="176"/>
      <c r="H79" s="154"/>
      <c r="I79" s="177"/>
      <c r="J79" s="177"/>
      <c r="K79" s="177"/>
      <c r="L79" s="177"/>
    </row>
    <row r="80" spans="2:12" s="178" customFormat="1" ht="18.75" customHeight="1">
      <c r="B80" s="179"/>
      <c r="C80" s="481"/>
      <c r="D80" s="481"/>
      <c r="E80" s="175"/>
      <c r="F80" s="175"/>
      <c r="G80" s="176"/>
      <c r="H80" s="154"/>
      <c r="I80" s="177"/>
      <c r="J80" s="177"/>
      <c r="K80" s="177"/>
      <c r="L80" s="177"/>
    </row>
    <row r="81" spans="2:12" s="178" customFormat="1" ht="18.75" customHeight="1">
      <c r="B81" s="179"/>
      <c r="C81" s="400"/>
      <c r="D81" s="400"/>
      <c r="E81" s="175"/>
      <c r="F81" s="175"/>
      <c r="G81" s="176"/>
      <c r="H81" s="154"/>
      <c r="I81" s="177"/>
      <c r="J81" s="177"/>
      <c r="K81" s="177"/>
      <c r="L81" s="177"/>
    </row>
    <row r="82" spans="2:12" s="178" customFormat="1" ht="18.75" customHeight="1">
      <c r="B82" s="179"/>
      <c r="C82" s="180"/>
      <c r="D82" s="180"/>
      <c r="E82" s="175"/>
      <c r="F82" s="175"/>
      <c r="G82" s="176"/>
      <c r="H82" s="154"/>
      <c r="I82" s="177"/>
      <c r="J82" s="177"/>
      <c r="K82" s="177"/>
      <c r="L82" s="177"/>
    </row>
    <row r="83" spans="2:12" s="178" customFormat="1" ht="18.75" customHeight="1">
      <c r="B83" s="179"/>
      <c r="C83" s="180"/>
      <c r="D83" s="180"/>
      <c r="E83" s="175"/>
      <c r="F83" s="175"/>
      <c r="G83" s="176"/>
      <c r="H83" s="154"/>
      <c r="I83" s="177"/>
      <c r="J83" s="177"/>
      <c r="K83" s="177"/>
      <c r="L83" s="177"/>
    </row>
    <row r="84" spans="2:12" s="178" customFormat="1" ht="18.75" customHeight="1">
      <c r="B84" s="179"/>
      <c r="C84" s="180"/>
      <c r="D84" s="180"/>
      <c r="E84" s="175"/>
      <c r="F84" s="175"/>
      <c r="G84" s="176"/>
      <c r="H84" s="154"/>
      <c r="I84" s="177"/>
      <c r="J84" s="177"/>
      <c r="K84" s="177"/>
      <c r="L84" s="177"/>
    </row>
    <row r="85" spans="2:12" s="178" customFormat="1" ht="18.75" customHeight="1">
      <c r="B85" s="179"/>
      <c r="C85" s="180"/>
      <c r="D85" s="180"/>
      <c r="E85" s="175"/>
      <c r="F85" s="175"/>
      <c r="G85" s="176"/>
      <c r="H85" s="154"/>
      <c r="I85" s="177"/>
      <c r="J85" s="177"/>
      <c r="K85" s="177"/>
      <c r="L85" s="177"/>
    </row>
    <row r="86" spans="2:12" s="178" customFormat="1" ht="18.75" customHeight="1">
      <c r="B86" s="179"/>
      <c r="C86" s="180"/>
      <c r="D86" s="180"/>
      <c r="E86" s="175"/>
      <c r="F86" s="175"/>
      <c r="G86" s="176"/>
      <c r="H86" s="154"/>
      <c r="I86" s="177"/>
      <c r="J86" s="177"/>
      <c r="K86" s="177"/>
      <c r="L86" s="177"/>
    </row>
    <row r="87" spans="2:12" s="178" customFormat="1" ht="18.75" customHeight="1">
      <c r="B87" s="179"/>
      <c r="C87" s="180"/>
      <c r="D87" s="180"/>
      <c r="E87" s="175"/>
      <c r="F87" s="175"/>
      <c r="G87" s="176"/>
      <c r="H87" s="154"/>
      <c r="I87" s="177"/>
      <c r="J87" s="177"/>
      <c r="K87" s="177"/>
      <c r="L87" s="177"/>
    </row>
    <row r="88" spans="2:12" s="178" customFormat="1" ht="18.75" customHeight="1">
      <c r="B88" s="179"/>
      <c r="C88" s="180"/>
      <c r="D88" s="180"/>
      <c r="E88" s="175"/>
      <c r="F88" s="175"/>
      <c r="G88" s="176"/>
      <c r="H88" s="154"/>
      <c r="I88" s="177"/>
      <c r="J88" s="177"/>
      <c r="K88" s="177"/>
      <c r="L88" s="177"/>
    </row>
    <row r="89" spans="2:12" s="178" customFormat="1" ht="18.75" customHeight="1">
      <c r="B89" s="179"/>
      <c r="C89" s="180"/>
      <c r="D89" s="180"/>
      <c r="E89" s="175"/>
      <c r="F89" s="175"/>
      <c r="G89" s="176"/>
      <c r="H89" s="154"/>
      <c r="I89" s="177"/>
      <c r="J89" s="177"/>
      <c r="K89" s="177"/>
      <c r="L89" s="177"/>
    </row>
    <row r="90" spans="2:12" s="178" customFormat="1" ht="18.75" customHeight="1">
      <c r="B90" s="179"/>
      <c r="C90" s="180"/>
      <c r="D90" s="180"/>
      <c r="E90" s="175"/>
      <c r="F90" s="175"/>
      <c r="G90" s="176"/>
      <c r="H90" s="154"/>
      <c r="I90" s="177"/>
      <c r="J90" s="177"/>
      <c r="K90" s="177"/>
      <c r="L90" s="177"/>
    </row>
    <row r="91" spans="2:12" s="178" customFormat="1" ht="18.75" customHeight="1">
      <c r="B91" s="179"/>
      <c r="C91" s="180"/>
      <c r="D91" s="180"/>
      <c r="E91" s="175"/>
      <c r="F91" s="175"/>
      <c r="G91" s="176"/>
      <c r="H91" s="154"/>
      <c r="I91" s="177"/>
      <c r="J91" s="177"/>
      <c r="K91" s="177"/>
      <c r="L91" s="177"/>
    </row>
    <row r="92" spans="2:12" s="178" customFormat="1" ht="18.75" customHeight="1">
      <c r="B92" s="179"/>
      <c r="C92" s="180"/>
      <c r="D92" s="180"/>
      <c r="E92" s="175"/>
      <c r="F92" s="175"/>
      <c r="G92" s="176"/>
      <c r="H92" s="154"/>
      <c r="I92" s="177"/>
      <c r="J92" s="177"/>
      <c r="K92" s="177"/>
      <c r="L92" s="177"/>
    </row>
    <row r="93" spans="2:12" s="178" customFormat="1" ht="18.75" customHeight="1">
      <c r="B93" s="179"/>
      <c r="C93" s="180"/>
      <c r="D93" s="180"/>
      <c r="E93" s="175"/>
      <c r="F93" s="175"/>
      <c r="G93" s="176"/>
      <c r="H93" s="154"/>
      <c r="I93" s="177"/>
      <c r="J93" s="177"/>
      <c r="K93" s="177"/>
      <c r="L93" s="177"/>
    </row>
    <row r="94" spans="2:12" s="178" customFormat="1" ht="18.75" customHeight="1">
      <c r="B94" s="179"/>
      <c r="C94" s="180"/>
      <c r="D94" s="180"/>
      <c r="E94" s="175"/>
      <c r="F94" s="175"/>
      <c r="G94" s="176"/>
      <c r="H94" s="154"/>
      <c r="I94" s="177"/>
      <c r="J94" s="177"/>
      <c r="K94" s="177"/>
      <c r="L94" s="177"/>
    </row>
    <row r="95" spans="2:12" s="178" customFormat="1" ht="18.75" customHeight="1">
      <c r="B95" s="179"/>
      <c r="C95" s="180"/>
      <c r="D95" s="180"/>
      <c r="E95" s="175"/>
      <c r="F95" s="175"/>
      <c r="G95" s="176"/>
      <c r="H95" s="154"/>
      <c r="I95" s="177"/>
      <c r="J95" s="177"/>
      <c r="K95" s="177"/>
      <c r="L95" s="177"/>
    </row>
    <row r="96" spans="2:12" s="178" customFormat="1" ht="18.75" customHeight="1">
      <c r="B96" s="179"/>
      <c r="C96" s="180"/>
      <c r="D96" s="180"/>
      <c r="E96" s="175"/>
      <c r="F96" s="175"/>
      <c r="G96" s="176"/>
      <c r="H96" s="154"/>
      <c r="I96" s="177"/>
      <c r="J96" s="177"/>
      <c r="K96" s="177"/>
      <c r="L96" s="177"/>
    </row>
    <row r="97" spans="2:12" s="178" customFormat="1" ht="18.75" customHeight="1">
      <c r="B97" s="179"/>
      <c r="C97" s="180"/>
      <c r="D97" s="180"/>
      <c r="E97" s="175"/>
      <c r="F97" s="175"/>
      <c r="G97" s="176"/>
      <c r="H97" s="154"/>
      <c r="I97" s="177"/>
      <c r="J97" s="177"/>
      <c r="K97" s="177"/>
      <c r="L97" s="177"/>
    </row>
    <row r="98" spans="2:12" s="178" customFormat="1" ht="18.75" customHeight="1">
      <c r="B98" s="179"/>
      <c r="C98" s="180"/>
      <c r="D98" s="180"/>
      <c r="E98" s="175"/>
      <c r="F98" s="175"/>
      <c r="G98" s="176"/>
      <c r="H98" s="154"/>
      <c r="I98" s="177"/>
      <c r="J98" s="177"/>
      <c r="K98" s="177"/>
      <c r="L98" s="177"/>
    </row>
    <row r="99" spans="2:12" s="178" customFormat="1" ht="18.75" customHeight="1">
      <c r="B99" s="179"/>
      <c r="C99" s="180"/>
      <c r="D99" s="180"/>
      <c r="E99" s="175"/>
      <c r="F99" s="175"/>
      <c r="G99" s="176"/>
      <c r="H99" s="154"/>
      <c r="I99" s="177"/>
      <c r="J99" s="177"/>
      <c r="K99" s="177"/>
      <c r="L99" s="177"/>
    </row>
    <row r="100" spans="2:12" s="178" customFormat="1" ht="18.75" customHeight="1">
      <c r="B100" s="179"/>
      <c r="C100" s="180"/>
      <c r="D100" s="180"/>
      <c r="E100" s="175"/>
      <c r="F100" s="175"/>
      <c r="G100" s="176"/>
      <c r="H100" s="154"/>
      <c r="I100" s="177"/>
      <c r="J100" s="177"/>
      <c r="K100" s="177"/>
      <c r="L100" s="177"/>
    </row>
    <row r="101" spans="2:12" s="178" customFormat="1" ht="18.75" customHeight="1">
      <c r="B101" s="179"/>
      <c r="C101" s="180"/>
      <c r="D101" s="180"/>
      <c r="E101" s="175"/>
      <c r="F101" s="175"/>
      <c r="G101" s="176"/>
      <c r="H101" s="154"/>
      <c r="I101" s="177"/>
      <c r="J101" s="177"/>
      <c r="K101" s="177"/>
      <c r="L101" s="177"/>
    </row>
    <row r="102" spans="2:12" s="178" customFormat="1" ht="18.75" customHeight="1">
      <c r="B102" s="179"/>
      <c r="C102" s="180"/>
      <c r="D102" s="180"/>
      <c r="E102" s="175"/>
      <c r="F102" s="175"/>
      <c r="G102" s="176"/>
      <c r="H102" s="154"/>
      <c r="I102" s="177"/>
      <c r="J102" s="177"/>
      <c r="K102" s="177"/>
      <c r="L102" s="177"/>
    </row>
    <row r="103" spans="2:12" s="178" customFormat="1" ht="18.75" customHeight="1">
      <c r="B103" s="179"/>
      <c r="C103" s="180"/>
      <c r="D103" s="180"/>
      <c r="E103" s="175"/>
      <c r="F103" s="175"/>
      <c r="G103" s="176"/>
      <c r="H103" s="154"/>
      <c r="I103" s="177"/>
      <c r="J103" s="177"/>
      <c r="K103" s="177"/>
      <c r="L103" s="177"/>
    </row>
    <row r="104" spans="2:12" s="178" customFormat="1" ht="18.75" customHeight="1">
      <c r="B104" s="179"/>
      <c r="C104" s="180"/>
      <c r="D104" s="180"/>
      <c r="E104" s="175"/>
      <c r="F104" s="175"/>
      <c r="G104" s="176"/>
      <c r="H104" s="154"/>
      <c r="I104" s="177"/>
      <c r="J104" s="177"/>
      <c r="K104" s="177"/>
      <c r="L104" s="177"/>
    </row>
    <row r="105" spans="2:12" s="178" customFormat="1" ht="18.75" customHeight="1">
      <c r="B105" s="179"/>
      <c r="C105" s="180"/>
      <c r="D105" s="180"/>
      <c r="E105" s="175"/>
      <c r="F105" s="175"/>
      <c r="G105" s="176"/>
      <c r="H105" s="154"/>
      <c r="I105" s="177"/>
      <c r="J105" s="177"/>
      <c r="K105" s="177"/>
      <c r="L105" s="177"/>
    </row>
    <row r="106" spans="2:12" s="178" customFormat="1" ht="18.75" customHeight="1">
      <c r="B106" s="179"/>
      <c r="C106" s="180"/>
      <c r="D106" s="180"/>
      <c r="E106" s="175"/>
      <c r="F106" s="175"/>
      <c r="G106" s="176"/>
      <c r="H106" s="154"/>
      <c r="I106" s="177"/>
      <c r="J106" s="177"/>
      <c r="K106" s="177"/>
      <c r="L106" s="177"/>
    </row>
    <row r="107" spans="2:12" s="178" customFormat="1" ht="18.75" customHeight="1">
      <c r="B107" s="179"/>
      <c r="C107" s="180"/>
      <c r="D107" s="180"/>
      <c r="E107" s="175"/>
      <c r="F107" s="175"/>
      <c r="G107" s="176"/>
      <c r="H107" s="154"/>
      <c r="I107" s="177"/>
      <c r="J107" s="177"/>
      <c r="K107" s="177"/>
      <c r="L107" s="177"/>
    </row>
    <row r="108" spans="2:12" s="178" customFormat="1" ht="18.75" customHeight="1">
      <c r="B108" s="179"/>
      <c r="C108" s="180"/>
      <c r="D108" s="180"/>
      <c r="E108" s="175"/>
      <c r="F108" s="175"/>
      <c r="G108" s="176"/>
      <c r="H108" s="154"/>
      <c r="I108" s="177"/>
      <c r="J108" s="177"/>
      <c r="K108" s="177"/>
      <c r="L108" s="177"/>
    </row>
    <row r="109" spans="2:12" s="178" customFormat="1" ht="18.75" customHeight="1">
      <c r="B109" s="179"/>
      <c r="C109" s="180"/>
      <c r="D109" s="180"/>
      <c r="E109" s="175"/>
      <c r="F109" s="175"/>
      <c r="G109" s="176"/>
      <c r="H109" s="154"/>
      <c r="I109" s="177"/>
      <c r="J109" s="177"/>
      <c r="K109" s="177"/>
      <c r="L109" s="177"/>
    </row>
    <row r="110" spans="2:12" s="178" customFormat="1" ht="18.75" customHeight="1">
      <c r="B110" s="179"/>
      <c r="C110" s="180"/>
      <c r="D110" s="180"/>
      <c r="E110" s="175"/>
      <c r="F110" s="175"/>
      <c r="G110" s="176"/>
      <c r="H110" s="154"/>
      <c r="I110" s="177"/>
      <c r="J110" s="177"/>
      <c r="K110" s="177"/>
      <c r="L110" s="177"/>
    </row>
    <row r="111" spans="2:12" s="178" customFormat="1" ht="18.75" customHeight="1">
      <c r="B111" s="179"/>
      <c r="C111" s="180"/>
      <c r="D111" s="180"/>
      <c r="E111" s="175"/>
      <c r="F111" s="175"/>
      <c r="G111" s="176"/>
      <c r="H111" s="154"/>
      <c r="I111" s="177"/>
      <c r="J111" s="177"/>
      <c r="K111" s="177"/>
      <c r="L111" s="177"/>
    </row>
    <row r="112" spans="2:12" s="178" customFormat="1" ht="18.75" customHeight="1">
      <c r="B112" s="179"/>
      <c r="C112" s="180"/>
      <c r="D112" s="180"/>
      <c r="E112" s="175"/>
      <c r="F112" s="175"/>
      <c r="G112" s="176"/>
      <c r="H112" s="154"/>
      <c r="I112" s="177"/>
      <c r="J112" s="177"/>
      <c r="K112" s="177"/>
      <c r="L112" s="177"/>
    </row>
    <row r="113" spans="2:12" s="178" customFormat="1" ht="18.75" customHeight="1">
      <c r="B113" s="179"/>
      <c r="C113" s="180"/>
      <c r="D113" s="180"/>
      <c r="E113" s="175"/>
      <c r="F113" s="175"/>
      <c r="G113" s="176"/>
      <c r="H113" s="154"/>
      <c r="I113" s="177"/>
      <c r="J113" s="177"/>
      <c r="K113" s="177"/>
      <c r="L113" s="177"/>
    </row>
    <row r="114" spans="2:12" s="178" customFormat="1" ht="18.75" customHeight="1">
      <c r="B114" s="179"/>
      <c r="C114" s="180"/>
      <c r="D114" s="180"/>
      <c r="E114" s="175"/>
      <c r="F114" s="175"/>
      <c r="G114" s="176"/>
      <c r="H114" s="154"/>
      <c r="I114" s="177"/>
      <c r="J114" s="177"/>
      <c r="K114" s="177"/>
      <c r="L114" s="177"/>
    </row>
    <row r="115" spans="2:12" s="178" customFormat="1" ht="18.75" customHeight="1">
      <c r="B115" s="179"/>
      <c r="C115" s="180"/>
      <c r="D115" s="180"/>
      <c r="E115" s="175"/>
      <c r="F115" s="175"/>
      <c r="G115" s="176"/>
      <c r="H115" s="154"/>
      <c r="I115" s="177"/>
      <c r="J115" s="177"/>
      <c r="K115" s="177"/>
      <c r="L115" s="177"/>
    </row>
    <row r="116" spans="2:12" s="178" customFormat="1" ht="18.75" customHeight="1">
      <c r="B116" s="179"/>
      <c r="C116" s="180"/>
      <c r="D116" s="180"/>
      <c r="E116" s="175"/>
      <c r="F116" s="175"/>
      <c r="G116" s="176"/>
      <c r="H116" s="154"/>
      <c r="I116" s="177"/>
      <c r="J116" s="177"/>
      <c r="K116" s="177"/>
      <c r="L116" s="177"/>
    </row>
    <row r="117" spans="2:12" s="178" customFormat="1" ht="18.75" customHeight="1">
      <c r="B117" s="179"/>
      <c r="C117" s="180"/>
      <c r="D117" s="180"/>
      <c r="E117" s="175"/>
      <c r="F117" s="175"/>
      <c r="G117" s="176"/>
      <c r="H117" s="154"/>
      <c r="I117" s="177"/>
      <c r="J117" s="177"/>
      <c r="K117" s="177"/>
      <c r="L117" s="177"/>
    </row>
    <row r="118" spans="2:12" s="178" customFormat="1" ht="18.75" customHeight="1">
      <c r="B118" s="179"/>
      <c r="C118" s="180"/>
      <c r="D118" s="180"/>
      <c r="E118" s="175"/>
      <c r="F118" s="175"/>
      <c r="G118" s="176"/>
      <c r="H118" s="154"/>
      <c r="I118" s="177"/>
      <c r="J118" s="177"/>
      <c r="K118" s="177"/>
      <c r="L118" s="177"/>
    </row>
    <row r="119" spans="2:12" s="178" customFormat="1" ht="18.75" customHeight="1">
      <c r="B119" s="179"/>
      <c r="C119" s="180"/>
      <c r="D119" s="180"/>
      <c r="E119" s="175"/>
      <c r="F119" s="175"/>
      <c r="G119" s="176"/>
      <c r="H119" s="154"/>
      <c r="I119" s="177"/>
      <c r="J119" s="177"/>
      <c r="K119" s="177"/>
      <c r="L119" s="177"/>
    </row>
    <row r="120" spans="2:12" s="178" customFormat="1" ht="18.75" customHeight="1">
      <c r="B120" s="179"/>
      <c r="C120" s="180"/>
      <c r="D120" s="180"/>
      <c r="E120" s="175"/>
      <c r="F120" s="175"/>
      <c r="G120" s="176"/>
      <c r="H120" s="154"/>
      <c r="I120" s="177"/>
      <c r="J120" s="177"/>
      <c r="K120" s="177"/>
      <c r="L120" s="177"/>
    </row>
    <row r="121" spans="2:12" s="178" customFormat="1" ht="18.75" customHeight="1">
      <c r="B121" s="179"/>
      <c r="C121" s="180"/>
      <c r="D121" s="180"/>
      <c r="E121" s="175"/>
      <c r="F121" s="175"/>
      <c r="G121" s="176"/>
      <c r="H121" s="154"/>
      <c r="I121" s="177"/>
      <c r="J121" s="177"/>
      <c r="K121" s="177"/>
      <c r="L121" s="177"/>
    </row>
    <row r="122" spans="2:12" s="178" customFormat="1" ht="18.75" customHeight="1">
      <c r="B122" s="179"/>
      <c r="C122" s="180"/>
      <c r="D122" s="180"/>
      <c r="E122" s="175"/>
      <c r="F122" s="175"/>
      <c r="G122" s="176"/>
      <c r="H122" s="154"/>
      <c r="I122" s="177"/>
      <c r="J122" s="177"/>
      <c r="K122" s="177"/>
      <c r="L122" s="177"/>
    </row>
    <row r="123" spans="2:12" s="178" customFormat="1" ht="18.75" customHeight="1">
      <c r="B123" s="179"/>
      <c r="C123" s="180"/>
      <c r="D123" s="180"/>
      <c r="E123" s="175"/>
      <c r="F123" s="175"/>
      <c r="G123" s="176"/>
      <c r="H123" s="154"/>
      <c r="I123" s="177"/>
      <c r="J123" s="177"/>
      <c r="K123" s="177"/>
      <c r="L123" s="177"/>
    </row>
    <row r="124" spans="2:12" s="178" customFormat="1" ht="18.75" customHeight="1">
      <c r="B124" s="179"/>
      <c r="C124" s="180"/>
      <c r="D124" s="180"/>
      <c r="E124" s="175"/>
      <c r="F124" s="175"/>
      <c r="G124" s="176"/>
      <c r="H124" s="154"/>
      <c r="I124" s="177"/>
      <c r="J124" s="177"/>
      <c r="K124" s="177"/>
      <c r="L124" s="177"/>
    </row>
    <row r="125" spans="2:12" s="178" customFormat="1" ht="18.75" customHeight="1">
      <c r="B125" s="179"/>
      <c r="C125" s="180"/>
      <c r="D125" s="180"/>
      <c r="E125" s="175"/>
      <c r="F125" s="175"/>
      <c r="G125" s="176"/>
      <c r="H125" s="154"/>
      <c r="I125" s="177"/>
      <c r="J125" s="177"/>
      <c r="K125" s="177"/>
      <c r="L125" s="177"/>
    </row>
    <row r="126" spans="2:12" s="178" customFormat="1" ht="18.75" customHeight="1">
      <c r="B126" s="179"/>
      <c r="C126" s="180"/>
      <c r="D126" s="180"/>
      <c r="E126" s="175"/>
      <c r="F126" s="175"/>
      <c r="G126" s="176"/>
      <c r="H126" s="154"/>
      <c r="I126" s="177"/>
      <c r="J126" s="177"/>
      <c r="K126" s="177"/>
      <c r="L126" s="177"/>
    </row>
    <row r="127" spans="2:12" s="178" customFormat="1" ht="18.75" customHeight="1">
      <c r="B127" s="179"/>
      <c r="C127" s="180"/>
      <c r="D127" s="180"/>
      <c r="E127" s="175"/>
      <c r="F127" s="175"/>
      <c r="G127" s="176"/>
      <c r="H127" s="154"/>
      <c r="I127" s="177"/>
      <c r="J127" s="177"/>
      <c r="K127" s="177"/>
      <c r="L127" s="177"/>
    </row>
    <row r="128" spans="2:12" s="178" customFormat="1" ht="18.75" customHeight="1">
      <c r="B128" s="179"/>
      <c r="C128" s="180"/>
      <c r="D128" s="180"/>
      <c r="E128" s="175"/>
      <c r="F128" s="175"/>
      <c r="G128" s="176"/>
      <c r="H128" s="154"/>
      <c r="I128" s="177"/>
      <c r="J128" s="177"/>
      <c r="K128" s="177"/>
      <c r="L128" s="177"/>
    </row>
    <row r="129" spans="2:12" s="178" customFormat="1" ht="18.75" customHeight="1">
      <c r="B129" s="179"/>
      <c r="C129" s="180"/>
      <c r="D129" s="180"/>
      <c r="E129" s="175"/>
      <c r="F129" s="175"/>
      <c r="G129" s="176"/>
      <c r="H129" s="154"/>
      <c r="I129" s="177"/>
      <c r="J129" s="177"/>
      <c r="K129" s="177"/>
      <c r="L129" s="177"/>
    </row>
    <row r="130" spans="2:12" s="178" customFormat="1" ht="18.75" customHeight="1">
      <c r="B130" s="179"/>
      <c r="C130" s="180"/>
      <c r="D130" s="180"/>
      <c r="E130" s="175"/>
      <c r="F130" s="175"/>
      <c r="G130" s="176"/>
      <c r="H130" s="154"/>
      <c r="I130" s="177"/>
      <c r="J130" s="177"/>
      <c r="K130" s="177"/>
      <c r="L130" s="177"/>
    </row>
    <row r="131" spans="2:12" s="178" customFormat="1" ht="18.75" customHeight="1">
      <c r="B131" s="179"/>
      <c r="C131" s="180"/>
      <c r="D131" s="180"/>
      <c r="E131" s="175"/>
      <c r="F131" s="175"/>
      <c r="G131" s="176"/>
      <c r="H131" s="154"/>
      <c r="I131" s="177"/>
      <c r="J131" s="177"/>
      <c r="K131" s="177"/>
      <c r="L131" s="177"/>
    </row>
    <row r="132" spans="2:12" s="178" customFormat="1" ht="18.75" customHeight="1">
      <c r="B132" s="179"/>
      <c r="C132" s="180"/>
      <c r="D132" s="180"/>
      <c r="E132" s="175"/>
      <c r="F132" s="175"/>
      <c r="G132" s="176"/>
      <c r="H132" s="154"/>
      <c r="I132" s="177"/>
      <c r="J132" s="177"/>
      <c r="K132" s="177"/>
      <c r="L132" s="177"/>
    </row>
    <row r="133" spans="2:12" s="178" customFormat="1" ht="18.75" customHeight="1">
      <c r="B133" s="179"/>
      <c r="C133" s="180"/>
      <c r="D133" s="180"/>
      <c r="E133" s="175"/>
      <c r="F133" s="175"/>
      <c r="G133" s="176"/>
      <c r="H133" s="154"/>
      <c r="I133" s="177"/>
      <c r="J133" s="177"/>
      <c r="K133" s="177"/>
      <c r="L133" s="177"/>
    </row>
    <row r="134" spans="2:12" s="178" customFormat="1" ht="18.75" customHeight="1">
      <c r="B134" s="179"/>
      <c r="C134" s="180"/>
      <c r="D134" s="180"/>
      <c r="E134" s="175"/>
      <c r="F134" s="175"/>
      <c r="G134" s="176"/>
      <c r="H134" s="154"/>
      <c r="I134" s="177"/>
      <c r="J134" s="177"/>
      <c r="K134" s="177"/>
      <c r="L134" s="177"/>
    </row>
    <row r="135" spans="2:12" s="178" customFormat="1" ht="18.75" customHeight="1">
      <c r="B135" s="179"/>
      <c r="C135" s="180"/>
      <c r="D135" s="180"/>
      <c r="E135" s="175"/>
      <c r="F135" s="175"/>
      <c r="G135" s="176"/>
      <c r="H135" s="154"/>
      <c r="I135" s="177"/>
      <c r="J135" s="177"/>
      <c r="K135" s="177"/>
      <c r="L135" s="177"/>
    </row>
    <row r="136" spans="2:12" s="178" customFormat="1" ht="18.75" customHeight="1">
      <c r="B136" s="179"/>
      <c r="C136" s="180"/>
      <c r="D136" s="180"/>
      <c r="E136" s="175"/>
      <c r="F136" s="175"/>
      <c r="G136" s="176"/>
      <c r="H136" s="154"/>
      <c r="I136" s="177"/>
      <c r="J136" s="177"/>
      <c r="K136" s="177"/>
      <c r="L136" s="177"/>
    </row>
    <row r="137" spans="2:12" s="178" customFormat="1" ht="18.75" customHeight="1">
      <c r="B137" s="179"/>
      <c r="C137" s="180"/>
      <c r="D137" s="180"/>
      <c r="E137" s="175"/>
      <c r="F137" s="175"/>
      <c r="G137" s="176"/>
      <c r="H137" s="154"/>
      <c r="I137" s="177"/>
      <c r="J137" s="177"/>
      <c r="K137" s="177"/>
      <c r="L137" s="177"/>
    </row>
    <row r="138" spans="2:12" s="178" customFormat="1" ht="18.75" customHeight="1">
      <c r="B138" s="179"/>
      <c r="C138" s="180"/>
      <c r="D138" s="180"/>
      <c r="E138" s="175"/>
      <c r="F138" s="175"/>
      <c r="G138" s="176"/>
      <c r="H138" s="154"/>
      <c r="I138" s="177"/>
      <c r="J138" s="177"/>
      <c r="K138" s="177"/>
      <c r="L138" s="177"/>
    </row>
    <row r="139" spans="2:12" s="178" customFormat="1" ht="18.75" customHeight="1">
      <c r="B139" s="179"/>
      <c r="C139" s="180"/>
      <c r="D139" s="180"/>
      <c r="E139" s="175"/>
      <c r="F139" s="175"/>
      <c r="G139" s="176"/>
      <c r="H139" s="154"/>
      <c r="I139" s="177"/>
      <c r="J139" s="177"/>
      <c r="K139" s="177"/>
      <c r="L139" s="177"/>
    </row>
    <row r="140" spans="2:12" s="178" customFormat="1" ht="18.75" customHeight="1">
      <c r="B140" s="179"/>
      <c r="C140" s="180"/>
      <c r="D140" s="180"/>
      <c r="E140" s="175"/>
      <c r="F140" s="175"/>
      <c r="G140" s="176"/>
      <c r="H140" s="154"/>
      <c r="I140" s="177"/>
      <c r="J140" s="177"/>
      <c r="K140" s="177"/>
      <c r="L140" s="177"/>
    </row>
    <row r="141" spans="2:12" s="178" customFormat="1" ht="18.75" customHeight="1">
      <c r="B141" s="179"/>
      <c r="C141" s="180"/>
      <c r="D141" s="180"/>
      <c r="E141" s="175"/>
      <c r="F141" s="175"/>
      <c r="G141" s="176"/>
      <c r="H141" s="154"/>
      <c r="I141" s="177"/>
      <c r="J141" s="177"/>
      <c r="K141" s="177"/>
      <c r="L141" s="177"/>
    </row>
    <row r="142" spans="2:12" s="178" customFormat="1" ht="18.75" customHeight="1">
      <c r="B142" s="179"/>
      <c r="C142" s="180"/>
      <c r="D142" s="180"/>
      <c r="E142" s="175"/>
      <c r="F142" s="175"/>
      <c r="G142" s="176"/>
      <c r="H142" s="154"/>
      <c r="I142" s="177"/>
      <c r="J142" s="177"/>
      <c r="K142" s="177"/>
      <c r="L142" s="177"/>
    </row>
    <row r="143" spans="2:12" s="178" customFormat="1" ht="18.75" customHeight="1">
      <c r="B143" s="179"/>
      <c r="C143" s="180"/>
      <c r="D143" s="180"/>
      <c r="E143" s="175"/>
      <c r="F143" s="175"/>
      <c r="G143" s="176"/>
      <c r="H143" s="154"/>
      <c r="I143" s="177"/>
      <c r="J143" s="177"/>
      <c r="K143" s="177"/>
      <c r="L143" s="177"/>
    </row>
    <row r="144" spans="2:12" s="178" customFormat="1" ht="18.75" customHeight="1">
      <c r="B144" s="179"/>
      <c r="C144" s="180"/>
      <c r="D144" s="180"/>
      <c r="E144" s="175"/>
      <c r="F144" s="175"/>
      <c r="G144" s="176"/>
      <c r="H144" s="154"/>
      <c r="I144" s="177"/>
      <c r="J144" s="177"/>
      <c r="K144" s="177"/>
      <c r="L144" s="177"/>
    </row>
    <row r="145" spans="2:12" s="178" customFormat="1" ht="18.75" customHeight="1">
      <c r="B145" s="179"/>
      <c r="C145" s="180"/>
      <c r="D145" s="180"/>
      <c r="E145" s="175"/>
      <c r="F145" s="175"/>
      <c r="G145" s="176"/>
      <c r="H145" s="154"/>
      <c r="I145" s="177"/>
      <c r="J145" s="177"/>
      <c r="K145" s="177"/>
      <c r="L145" s="177"/>
    </row>
    <row r="146" spans="2:12" s="178" customFormat="1" ht="18.75" customHeight="1">
      <c r="B146" s="179"/>
      <c r="C146" s="180"/>
      <c r="D146" s="180"/>
      <c r="E146" s="175"/>
      <c r="F146" s="175"/>
      <c r="G146" s="176"/>
      <c r="H146" s="154"/>
      <c r="I146" s="177"/>
      <c r="J146" s="177"/>
      <c r="K146" s="177"/>
      <c r="L146" s="177"/>
    </row>
    <row r="147" spans="2:12" s="178" customFormat="1" ht="18.75" customHeight="1">
      <c r="B147" s="179"/>
      <c r="C147" s="180"/>
      <c r="D147" s="180"/>
      <c r="E147" s="175"/>
      <c r="F147" s="175"/>
      <c r="G147" s="176"/>
      <c r="H147" s="154"/>
      <c r="I147" s="177"/>
      <c r="J147" s="177"/>
      <c r="K147" s="177"/>
      <c r="L147" s="177"/>
    </row>
    <row r="148" spans="2:12" s="178" customFormat="1" ht="18.75" customHeight="1">
      <c r="B148" s="179"/>
      <c r="C148" s="180"/>
      <c r="D148" s="180"/>
      <c r="E148" s="175"/>
      <c r="F148" s="175"/>
      <c r="G148" s="176"/>
      <c r="H148" s="154"/>
      <c r="I148" s="177"/>
      <c r="J148" s="177"/>
      <c r="K148" s="177"/>
      <c r="L148" s="177"/>
    </row>
    <row r="149" spans="2:12" s="178" customFormat="1" ht="18.75" customHeight="1">
      <c r="B149" s="179"/>
      <c r="C149" s="180"/>
      <c r="D149" s="180"/>
      <c r="E149" s="175"/>
      <c r="F149" s="175"/>
      <c r="G149" s="176"/>
      <c r="H149" s="154"/>
      <c r="I149" s="177"/>
      <c r="J149" s="177"/>
      <c r="K149" s="177"/>
      <c r="L149" s="177"/>
    </row>
    <row r="150" spans="2:12" s="178" customFormat="1" ht="18.75" customHeight="1">
      <c r="B150" s="179"/>
      <c r="C150" s="180"/>
      <c r="D150" s="180"/>
      <c r="E150" s="175"/>
      <c r="F150" s="175"/>
      <c r="G150" s="176"/>
      <c r="H150" s="154"/>
      <c r="I150" s="177"/>
      <c r="J150" s="177"/>
      <c r="K150" s="177"/>
      <c r="L150" s="177"/>
    </row>
    <row r="151" spans="2:12" s="178" customFormat="1" ht="18.75" customHeight="1">
      <c r="B151" s="179"/>
      <c r="C151" s="180"/>
      <c r="D151" s="180"/>
      <c r="E151" s="175"/>
      <c r="F151" s="175"/>
      <c r="G151" s="176"/>
      <c r="H151" s="154"/>
      <c r="I151" s="177"/>
      <c r="J151" s="177"/>
      <c r="K151" s="177"/>
      <c r="L151" s="177"/>
    </row>
    <row r="152" spans="2:12" s="178" customFormat="1" ht="18.75" customHeight="1">
      <c r="B152" s="179"/>
      <c r="C152" s="180"/>
      <c r="D152" s="180"/>
      <c r="E152" s="175"/>
      <c r="F152" s="175"/>
      <c r="G152" s="176"/>
      <c r="H152" s="154"/>
      <c r="I152" s="177"/>
      <c r="J152" s="177"/>
      <c r="K152" s="177"/>
      <c r="L152" s="177"/>
    </row>
    <row r="153" spans="2:12" s="178" customFormat="1" ht="18.75" customHeight="1">
      <c r="B153" s="179"/>
      <c r="C153" s="180"/>
      <c r="D153" s="180"/>
      <c r="E153" s="175"/>
      <c r="F153" s="175"/>
      <c r="G153" s="176"/>
      <c r="H153" s="154"/>
      <c r="I153" s="177"/>
      <c r="J153" s="177"/>
      <c r="K153" s="177"/>
      <c r="L153" s="177"/>
    </row>
    <row r="154" spans="2:12" s="178" customFormat="1" ht="18.75" customHeight="1">
      <c r="B154" s="179"/>
      <c r="C154" s="180"/>
      <c r="D154" s="180"/>
      <c r="E154" s="175"/>
      <c r="F154" s="175"/>
      <c r="G154" s="176"/>
      <c r="H154" s="154"/>
      <c r="I154" s="177"/>
      <c r="J154" s="177"/>
      <c r="K154" s="177"/>
      <c r="L154" s="177"/>
    </row>
    <row r="155" spans="2:12" s="178" customFormat="1" ht="18.75" customHeight="1">
      <c r="B155" s="179"/>
      <c r="C155" s="180"/>
      <c r="D155" s="180"/>
      <c r="E155" s="175"/>
      <c r="F155" s="175"/>
      <c r="G155" s="176"/>
      <c r="H155" s="154"/>
      <c r="I155" s="177"/>
      <c r="J155" s="177"/>
      <c r="K155" s="177"/>
      <c r="L155" s="177"/>
    </row>
    <row r="156" spans="2:12" s="178" customFormat="1" ht="18.75" customHeight="1">
      <c r="B156" s="179"/>
      <c r="C156" s="180"/>
      <c r="D156" s="180"/>
      <c r="E156" s="175"/>
      <c r="F156" s="175"/>
      <c r="G156" s="176"/>
      <c r="H156" s="154"/>
      <c r="I156" s="177"/>
      <c r="J156" s="177"/>
      <c r="K156" s="177"/>
      <c r="L156" s="177"/>
    </row>
    <row r="157" spans="2:12" s="178" customFormat="1" ht="18.75" customHeight="1">
      <c r="B157" s="179"/>
      <c r="C157" s="180"/>
      <c r="D157" s="180"/>
      <c r="E157" s="175"/>
      <c r="F157" s="175"/>
      <c r="G157" s="176"/>
      <c r="H157" s="154"/>
      <c r="I157" s="177"/>
      <c r="J157" s="177"/>
      <c r="K157" s="177"/>
      <c r="L157" s="177"/>
    </row>
    <row r="158" spans="2:12" s="178" customFormat="1" ht="18.75" customHeight="1">
      <c r="B158" s="179"/>
      <c r="C158" s="180"/>
      <c r="D158" s="180"/>
      <c r="E158" s="175"/>
      <c r="F158" s="175"/>
      <c r="G158" s="176"/>
      <c r="H158" s="154"/>
      <c r="I158" s="177"/>
      <c r="J158" s="177"/>
      <c r="K158" s="177"/>
      <c r="L158" s="177"/>
    </row>
    <row r="159" spans="2:12" s="178" customFormat="1" ht="18.75" customHeight="1">
      <c r="B159" s="179"/>
      <c r="C159" s="180"/>
      <c r="D159" s="180"/>
      <c r="E159" s="175"/>
      <c r="F159" s="175"/>
      <c r="G159" s="176"/>
      <c r="H159" s="154"/>
      <c r="I159" s="177"/>
      <c r="J159" s="177"/>
      <c r="K159" s="177"/>
      <c r="L159" s="177"/>
    </row>
    <row r="160" spans="2:12" s="57" customFormat="1" ht="21.75" customHeight="1">
      <c r="B160" s="152" t="s">
        <v>251</v>
      </c>
      <c r="C160" s="153"/>
      <c r="D160" s="306"/>
      <c r="E160" s="307"/>
      <c r="F160" s="306"/>
      <c r="G160" s="306"/>
      <c r="H160" s="306"/>
      <c r="I160" s="306"/>
      <c r="J160" s="306"/>
      <c r="K160" s="306"/>
      <c r="L160" s="306"/>
    </row>
    <row r="161" spans="2:12" s="335" customFormat="1" ht="18" customHeight="1">
      <c r="B161" s="734" t="s">
        <v>254</v>
      </c>
      <c r="C161" s="734" t="s">
        <v>882</v>
      </c>
      <c r="D161" s="734" t="s">
        <v>252</v>
      </c>
      <c r="E161" s="734" t="s">
        <v>253</v>
      </c>
      <c r="F161" s="734" t="s">
        <v>571</v>
      </c>
      <c r="G161" s="734" t="s">
        <v>572</v>
      </c>
      <c r="H161" s="734" t="s">
        <v>244</v>
      </c>
      <c r="J161" s="345"/>
      <c r="K161" s="345"/>
      <c r="L161" s="345"/>
    </row>
    <row r="162" spans="2:12" s="335" customFormat="1" ht="20.25" customHeight="1">
      <c r="B162" s="735"/>
      <c r="C162" s="735"/>
      <c r="D162" s="735"/>
      <c r="E162" s="735"/>
      <c r="F162" s="735"/>
      <c r="G162" s="735"/>
      <c r="H162" s="735"/>
      <c r="J162" s="345"/>
      <c r="K162" s="345"/>
      <c r="L162" s="345"/>
    </row>
    <row r="163" spans="2:12" s="182" customFormat="1" ht="17.25" customHeight="1">
      <c r="B163" s="601" t="s">
        <v>880</v>
      </c>
      <c r="C163" s="602"/>
      <c r="D163" s="603" t="s">
        <v>175</v>
      </c>
      <c r="E163" s="603" t="s">
        <v>175</v>
      </c>
      <c r="F163" s="603" t="s">
        <v>175</v>
      </c>
      <c r="G163" s="603" t="s">
        <v>175</v>
      </c>
      <c r="H163" s="602"/>
      <c r="I163" s="181"/>
      <c r="J163" s="320"/>
      <c r="K163" s="320"/>
      <c r="L163" s="320"/>
    </row>
    <row r="164" spans="2:12" s="182" customFormat="1" ht="20.25" customHeight="1">
      <c r="B164" s="604" t="s">
        <v>672</v>
      </c>
      <c r="C164" s="605"/>
      <c r="D164" s="605">
        <v>0</v>
      </c>
      <c r="E164" s="605">
        <v>16572119121</v>
      </c>
      <c r="F164" s="605">
        <v>547861918</v>
      </c>
      <c r="G164" s="605">
        <v>30100000</v>
      </c>
      <c r="H164" s="606">
        <f aca="true" t="shared" si="0" ref="H164:H171">SUM(D164:G164)</f>
        <v>17150081039</v>
      </c>
      <c r="I164" s="183"/>
      <c r="J164" s="320"/>
      <c r="K164" s="320"/>
      <c r="L164" s="320"/>
    </row>
    <row r="165" spans="2:12" s="182" customFormat="1" ht="18" customHeight="1">
      <c r="B165" s="604" t="s">
        <v>949</v>
      </c>
      <c r="C165" s="604"/>
      <c r="D165" s="605">
        <v>0</v>
      </c>
      <c r="E165" s="605">
        <v>119672410</v>
      </c>
      <c r="F165" s="605">
        <v>0</v>
      </c>
      <c r="G165" s="605">
        <v>0</v>
      </c>
      <c r="H165" s="606">
        <f t="shared" si="0"/>
        <v>119672410</v>
      </c>
      <c r="I165" s="181"/>
      <c r="J165" s="320"/>
      <c r="K165" s="320"/>
      <c r="L165" s="320"/>
    </row>
    <row r="166" spans="2:12" s="182" customFormat="1" ht="15" customHeight="1" hidden="1">
      <c r="B166" s="604" t="s">
        <v>255</v>
      </c>
      <c r="C166" s="604"/>
      <c r="D166" s="604"/>
      <c r="E166" s="604"/>
      <c r="F166" s="604"/>
      <c r="G166" s="604"/>
      <c r="H166" s="606">
        <f t="shared" si="0"/>
        <v>0</v>
      </c>
      <c r="I166" s="181"/>
      <c r="J166" s="320"/>
      <c r="K166" s="320"/>
      <c r="L166" s="320"/>
    </row>
    <row r="167" spans="2:12" s="182" customFormat="1" ht="15" customHeight="1" hidden="1">
      <c r="B167" s="604" t="s">
        <v>256</v>
      </c>
      <c r="C167" s="604"/>
      <c r="D167" s="604"/>
      <c r="E167" s="604"/>
      <c r="F167" s="607"/>
      <c r="G167" s="604"/>
      <c r="H167" s="606">
        <f t="shared" si="0"/>
        <v>0</v>
      </c>
      <c r="I167" s="181"/>
      <c r="J167" s="320"/>
      <c r="K167" s="320"/>
      <c r="L167" s="320"/>
    </row>
    <row r="168" spans="2:12" s="182" customFormat="1" ht="15" customHeight="1" hidden="1">
      <c r="B168" s="604" t="s">
        <v>257</v>
      </c>
      <c r="C168" s="608"/>
      <c r="D168" s="608"/>
      <c r="E168" s="608"/>
      <c r="F168" s="608"/>
      <c r="G168" s="608"/>
      <c r="H168" s="606">
        <f t="shared" si="0"/>
        <v>0</v>
      </c>
      <c r="I168" s="181"/>
      <c r="J168" s="320"/>
      <c r="K168" s="320"/>
      <c r="L168" s="320"/>
    </row>
    <row r="169" spans="2:12" s="182" customFormat="1" ht="18.75" customHeight="1">
      <c r="B169" s="604" t="s">
        <v>947</v>
      </c>
      <c r="C169" s="608"/>
      <c r="D169" s="605">
        <v>0</v>
      </c>
      <c r="E169" s="605">
        <v>-223459450</v>
      </c>
      <c r="F169" s="605">
        <v>-78940000</v>
      </c>
      <c r="G169" s="605">
        <v>0</v>
      </c>
      <c r="H169" s="606">
        <f t="shared" si="0"/>
        <v>-302399450</v>
      </c>
      <c r="I169" s="181"/>
      <c r="J169" s="320"/>
      <c r="K169" s="320"/>
      <c r="L169" s="320"/>
    </row>
    <row r="170" spans="2:12" s="182" customFormat="1" ht="15" customHeight="1" hidden="1">
      <c r="B170" s="604" t="s">
        <v>259</v>
      </c>
      <c r="C170" s="608"/>
      <c r="D170" s="608"/>
      <c r="E170" s="605"/>
      <c r="F170" s="604"/>
      <c r="G170" s="609"/>
      <c r="H170" s="606">
        <f t="shared" si="0"/>
        <v>0</v>
      </c>
      <c r="I170" s="181"/>
      <c r="J170" s="320"/>
      <c r="K170" s="320"/>
      <c r="L170" s="320"/>
    </row>
    <row r="171" spans="2:12" s="182" customFormat="1" ht="20.25" customHeight="1">
      <c r="B171" s="604" t="s">
        <v>673</v>
      </c>
      <c r="C171" s="604"/>
      <c r="D171" s="605">
        <v>0</v>
      </c>
      <c r="E171" s="605">
        <v>16468332081</v>
      </c>
      <c r="F171" s="605">
        <v>468921918</v>
      </c>
      <c r="G171" s="605">
        <v>30100000</v>
      </c>
      <c r="H171" s="606">
        <f t="shared" si="0"/>
        <v>16967353999</v>
      </c>
      <c r="I171" s="183"/>
      <c r="J171" s="320"/>
      <c r="K171" s="320"/>
      <c r="L171" s="320"/>
    </row>
    <row r="172" spans="2:12" s="182" customFormat="1" ht="19.5" customHeight="1">
      <c r="B172" s="610" t="s">
        <v>260</v>
      </c>
      <c r="C172" s="611" t="s">
        <v>962</v>
      </c>
      <c r="D172" s="612" t="s">
        <v>800</v>
      </c>
      <c r="E172" s="612" t="s">
        <v>801</v>
      </c>
      <c r="F172" s="612" t="s">
        <v>802</v>
      </c>
      <c r="G172" s="612" t="s">
        <v>803</v>
      </c>
      <c r="H172" s="613"/>
      <c r="I172" s="181"/>
      <c r="J172" s="320"/>
      <c r="K172" s="320"/>
      <c r="L172" s="320"/>
    </row>
    <row r="173" spans="2:12" s="182" customFormat="1" ht="18.75" customHeight="1">
      <c r="B173" s="604" t="s">
        <v>672</v>
      </c>
      <c r="C173" s="611" t="s">
        <v>963</v>
      </c>
      <c r="D173" s="605">
        <v>0</v>
      </c>
      <c r="E173" s="605">
        <v>14118130693</v>
      </c>
      <c r="F173" s="605">
        <v>459174629</v>
      </c>
      <c r="G173" s="605">
        <v>12228135</v>
      </c>
      <c r="H173" s="606">
        <f aca="true" t="shared" si="1" ref="H173:H179">SUM(D173:G173)</f>
        <v>14589533457</v>
      </c>
      <c r="I173" s="183"/>
      <c r="J173" s="320"/>
      <c r="K173" s="320"/>
      <c r="L173" s="320"/>
    </row>
    <row r="174" spans="2:12" s="182" customFormat="1" ht="20.25" customHeight="1">
      <c r="B174" s="604" t="s">
        <v>948</v>
      </c>
      <c r="C174" s="612" t="s">
        <v>148</v>
      </c>
      <c r="D174" s="605">
        <v>0</v>
      </c>
      <c r="E174" s="605">
        <v>495605504</v>
      </c>
      <c r="F174" s="605">
        <v>12471872</v>
      </c>
      <c r="G174" s="605">
        <v>940624</v>
      </c>
      <c r="H174" s="606">
        <f t="shared" si="1"/>
        <v>509018000</v>
      </c>
      <c r="I174" s="181"/>
      <c r="J174" s="320"/>
      <c r="K174" s="320"/>
      <c r="L174" s="320"/>
    </row>
    <row r="175" spans="2:12" s="182" customFormat="1" ht="15" customHeight="1" hidden="1">
      <c r="B175" s="604" t="s">
        <v>256</v>
      </c>
      <c r="C175" s="604"/>
      <c r="D175" s="608"/>
      <c r="E175" s="608"/>
      <c r="F175" s="608"/>
      <c r="G175" s="608"/>
      <c r="H175" s="606">
        <f t="shared" si="1"/>
        <v>0</v>
      </c>
      <c r="I175" s="183"/>
      <c r="J175" s="320"/>
      <c r="K175" s="320"/>
      <c r="L175" s="320"/>
    </row>
    <row r="176" spans="2:12" s="182" customFormat="1" ht="15" customHeight="1" hidden="1">
      <c r="B176" s="604" t="s">
        <v>257</v>
      </c>
      <c r="C176" s="608"/>
      <c r="D176" s="608"/>
      <c r="E176" s="608"/>
      <c r="F176" s="608"/>
      <c r="G176" s="608"/>
      <c r="H176" s="606">
        <f t="shared" si="1"/>
        <v>0</v>
      </c>
      <c r="I176" s="181"/>
      <c r="J176" s="320"/>
      <c r="K176" s="320"/>
      <c r="L176" s="320"/>
    </row>
    <row r="177" spans="2:12" s="182" customFormat="1" ht="15" customHeight="1" hidden="1">
      <c r="B177" s="604" t="s">
        <v>947</v>
      </c>
      <c r="C177" s="608"/>
      <c r="D177" s="605">
        <v>0</v>
      </c>
      <c r="E177" s="605">
        <v>-186883474</v>
      </c>
      <c r="F177" s="605">
        <v>-47692907</v>
      </c>
      <c r="G177" s="605">
        <v>0</v>
      </c>
      <c r="H177" s="606">
        <f t="shared" si="1"/>
        <v>-234576381</v>
      </c>
      <c r="I177" s="181"/>
      <c r="J177" s="320"/>
      <c r="K177" s="320"/>
      <c r="L177" s="320"/>
    </row>
    <row r="178" spans="2:12" s="182" customFormat="1" ht="15" customHeight="1" hidden="1">
      <c r="B178" s="604" t="s">
        <v>259</v>
      </c>
      <c r="C178" s="608"/>
      <c r="D178" s="608"/>
      <c r="E178" s="608"/>
      <c r="F178" s="608"/>
      <c r="G178" s="608"/>
      <c r="H178" s="606">
        <f t="shared" si="1"/>
        <v>0</v>
      </c>
      <c r="I178" s="181"/>
      <c r="J178" s="320"/>
      <c r="K178" s="320"/>
      <c r="L178" s="320"/>
    </row>
    <row r="179" spans="2:12" s="182" customFormat="1" ht="20.25" customHeight="1">
      <c r="B179" s="604" t="s">
        <v>673</v>
      </c>
      <c r="C179" s="604"/>
      <c r="D179" s="605">
        <v>0</v>
      </c>
      <c r="E179" s="605">
        <v>14426852723</v>
      </c>
      <c r="F179" s="605">
        <v>423953594</v>
      </c>
      <c r="G179" s="605">
        <v>13168759</v>
      </c>
      <c r="H179" s="606">
        <f t="shared" si="1"/>
        <v>14863975076</v>
      </c>
      <c r="I179" s="183"/>
      <c r="J179" s="321"/>
      <c r="K179" s="320"/>
      <c r="L179" s="320"/>
    </row>
    <row r="180" spans="2:12" s="182" customFormat="1" ht="20.25" customHeight="1">
      <c r="B180" s="610" t="s">
        <v>149</v>
      </c>
      <c r="C180" s="610"/>
      <c r="D180" s="610"/>
      <c r="E180" s="610"/>
      <c r="F180" s="610"/>
      <c r="G180" s="610"/>
      <c r="H180" s="614"/>
      <c r="I180" s="181"/>
      <c r="J180" s="320"/>
      <c r="K180" s="320"/>
      <c r="L180" s="320"/>
    </row>
    <row r="181" spans="2:12" s="182" customFormat="1" ht="19.5" customHeight="1">
      <c r="B181" s="604" t="s">
        <v>946</v>
      </c>
      <c r="C181" s="604"/>
      <c r="D181" s="614">
        <f>D164-D173</f>
        <v>0</v>
      </c>
      <c r="E181" s="614">
        <f>E164-E173</f>
        <v>2453988428</v>
      </c>
      <c r="F181" s="614">
        <f>F164-F173</f>
        <v>88687289</v>
      </c>
      <c r="G181" s="614">
        <f>G164-G173</f>
        <v>17871865</v>
      </c>
      <c r="H181" s="614">
        <f>H164-H173</f>
        <v>2560547582</v>
      </c>
      <c r="I181" s="183"/>
      <c r="J181" s="321"/>
      <c r="K181" s="320"/>
      <c r="L181" s="320"/>
    </row>
    <row r="182" spans="2:12" s="182" customFormat="1" ht="19.5" customHeight="1">
      <c r="B182" s="615" t="s">
        <v>674</v>
      </c>
      <c r="C182" s="615"/>
      <c r="D182" s="616">
        <f>D171-D179</f>
        <v>0</v>
      </c>
      <c r="E182" s="616">
        <f>E171-E179</f>
        <v>2041479358</v>
      </c>
      <c r="F182" s="616">
        <f>F171-F179</f>
        <v>44968324</v>
      </c>
      <c r="G182" s="616">
        <f>G171-G179</f>
        <v>16931241</v>
      </c>
      <c r="H182" s="616">
        <f>H171-H179</f>
        <v>2103378923</v>
      </c>
      <c r="I182" s="183"/>
      <c r="J182" s="321"/>
      <c r="K182" s="320"/>
      <c r="L182" s="320"/>
    </row>
    <row r="183" spans="2:12" s="57" customFormat="1" ht="8.25" customHeight="1">
      <c r="B183" s="184" t="s">
        <v>261</v>
      </c>
      <c r="C183" s="184"/>
      <c r="D183" s="306"/>
      <c r="E183" s="306"/>
      <c r="F183" s="306"/>
      <c r="G183" s="306"/>
      <c r="H183" s="306"/>
      <c r="I183" s="306"/>
      <c r="J183" s="306"/>
      <c r="K183" s="306"/>
      <c r="L183" s="306"/>
    </row>
    <row r="184" spans="2:12" s="57" customFormat="1" ht="15" customHeight="1" hidden="1">
      <c r="B184" s="322" t="s">
        <v>589</v>
      </c>
      <c r="C184" s="322"/>
      <c r="D184" s="306"/>
      <c r="E184" s="306"/>
      <c r="F184" s="307"/>
      <c r="G184" s="306"/>
      <c r="H184" s="306"/>
      <c r="I184" s="306"/>
      <c r="J184" s="306"/>
      <c r="K184" s="306"/>
      <c r="L184" s="306"/>
    </row>
    <row r="185" spans="2:12" s="57" customFormat="1" ht="24" customHeight="1">
      <c r="B185" s="322" t="s">
        <v>590</v>
      </c>
      <c r="C185" s="322"/>
      <c r="D185" s="306"/>
      <c r="E185" s="482">
        <f>'[10]Detail'!$R$262</f>
        <v>1139848802</v>
      </c>
      <c r="F185" s="322" t="s">
        <v>954</v>
      </c>
      <c r="G185" s="306"/>
      <c r="H185" s="306"/>
      <c r="I185" s="306"/>
      <c r="J185" s="306"/>
      <c r="K185" s="306"/>
      <c r="L185" s="306"/>
    </row>
    <row r="186" spans="2:12" s="57" customFormat="1" ht="15" customHeight="1" hidden="1">
      <c r="B186" s="322" t="s">
        <v>591</v>
      </c>
      <c r="C186" s="322"/>
      <c r="D186" s="306"/>
      <c r="E186" s="306"/>
      <c r="F186" s="306"/>
      <c r="G186" s="306"/>
      <c r="H186" s="306"/>
      <c r="I186" s="306"/>
      <c r="J186" s="306"/>
      <c r="K186" s="306"/>
      <c r="L186" s="306"/>
    </row>
    <row r="187" spans="2:12" s="57" customFormat="1" ht="15" customHeight="1" hidden="1">
      <c r="B187" s="322" t="s">
        <v>262</v>
      </c>
      <c r="C187" s="322"/>
      <c r="D187" s="306"/>
      <c r="E187" s="306"/>
      <c r="F187" s="306"/>
      <c r="G187" s="306"/>
      <c r="H187" s="306"/>
      <c r="I187" s="306"/>
      <c r="J187" s="306"/>
      <c r="K187" s="306"/>
      <c r="L187" s="306"/>
    </row>
    <row r="188" spans="2:12" s="57" customFormat="1" ht="15" customHeight="1" hidden="1">
      <c r="B188" s="322" t="s">
        <v>263</v>
      </c>
      <c r="C188" s="322"/>
      <c r="D188" s="306"/>
      <c r="E188" s="306"/>
      <c r="F188" s="306"/>
      <c r="G188" s="306"/>
      <c r="H188" s="306"/>
      <c r="I188" s="306"/>
      <c r="J188" s="306"/>
      <c r="K188" s="306"/>
      <c r="L188" s="306"/>
    </row>
    <row r="189" spans="2:12" s="57" customFormat="1" ht="15" customHeight="1">
      <c r="B189" s="156" t="s">
        <v>264</v>
      </c>
      <c r="C189" s="156"/>
      <c r="D189" s="306"/>
      <c r="E189" s="306"/>
      <c r="F189" s="306"/>
      <c r="G189" s="306"/>
      <c r="H189" s="306"/>
      <c r="I189" s="306"/>
      <c r="J189" s="306"/>
      <c r="K189" s="306"/>
      <c r="L189" s="306"/>
    </row>
    <row r="190" spans="2:12" s="57" customFormat="1" ht="19.5" customHeight="1">
      <c r="B190" s="152" t="s">
        <v>265</v>
      </c>
      <c r="C190" s="153"/>
      <c r="D190" s="306"/>
      <c r="E190" s="306"/>
      <c r="F190" s="306"/>
      <c r="G190" s="306"/>
      <c r="H190" s="306"/>
      <c r="I190" s="306"/>
      <c r="J190" s="306"/>
      <c r="K190" s="306"/>
      <c r="L190" s="306"/>
    </row>
    <row r="191" spans="2:12" s="335" customFormat="1" ht="16.5" customHeight="1">
      <c r="B191" s="734" t="s">
        <v>254</v>
      </c>
      <c r="C191" s="734" t="s">
        <v>883</v>
      </c>
      <c r="D191" s="734" t="s">
        <v>884</v>
      </c>
      <c r="E191" s="734" t="s">
        <v>885</v>
      </c>
      <c r="F191" s="734" t="s">
        <v>573</v>
      </c>
      <c r="G191" s="734" t="s">
        <v>266</v>
      </c>
      <c r="H191" s="734" t="s">
        <v>244</v>
      </c>
      <c r="J191" s="345"/>
      <c r="K191" s="345"/>
      <c r="L191" s="345"/>
    </row>
    <row r="192" spans="2:12" s="335" customFormat="1" ht="17.25" customHeight="1">
      <c r="B192" s="735"/>
      <c r="C192" s="735"/>
      <c r="D192" s="735"/>
      <c r="E192" s="735"/>
      <c r="F192" s="735"/>
      <c r="G192" s="735"/>
      <c r="H192" s="735"/>
      <c r="J192" s="345"/>
      <c r="K192" s="345"/>
      <c r="L192" s="345"/>
    </row>
    <row r="193" spans="2:12" s="182" customFormat="1" ht="17.25" customHeight="1">
      <c r="B193" s="617" t="s">
        <v>881</v>
      </c>
      <c r="C193" s="618"/>
      <c r="D193" s="602"/>
      <c r="E193" s="603" t="s">
        <v>150</v>
      </c>
      <c r="F193" s="603" t="s">
        <v>150</v>
      </c>
      <c r="G193" s="602"/>
      <c r="H193" s="602"/>
      <c r="I193" s="181"/>
      <c r="J193" s="320"/>
      <c r="K193" s="320"/>
      <c r="L193" s="320"/>
    </row>
    <row r="194" spans="2:12" s="182" customFormat="1" ht="18.75" customHeight="1">
      <c r="B194" s="604" t="s">
        <v>672</v>
      </c>
      <c r="C194" s="604"/>
      <c r="D194" s="604"/>
      <c r="E194" s="605">
        <v>544697432</v>
      </c>
      <c r="F194" s="605">
        <v>14990182614</v>
      </c>
      <c r="G194" s="604"/>
      <c r="H194" s="606">
        <f>SUM(C194:G194)</f>
        <v>15534880046</v>
      </c>
      <c r="I194" s="183"/>
      <c r="J194" s="320"/>
      <c r="K194" s="320"/>
      <c r="L194" s="320"/>
    </row>
    <row r="195" spans="2:12" s="182" customFormat="1" ht="15" customHeight="1" hidden="1">
      <c r="B195" s="604" t="s">
        <v>949</v>
      </c>
      <c r="C195" s="604"/>
      <c r="D195" s="604"/>
      <c r="E195" s="605">
        <v>0</v>
      </c>
      <c r="F195" s="605">
        <v>0</v>
      </c>
      <c r="G195" s="619"/>
      <c r="H195" s="606">
        <f>SUM(C195:G195)</f>
        <v>0</v>
      </c>
      <c r="I195" s="181"/>
      <c r="J195" s="320"/>
      <c r="K195" s="320"/>
      <c r="L195" s="320"/>
    </row>
    <row r="196" spans="2:12" s="182" customFormat="1" ht="15" customHeight="1" hidden="1">
      <c r="B196" s="620" t="s">
        <v>267</v>
      </c>
      <c r="C196" s="604"/>
      <c r="D196" s="604"/>
      <c r="E196" s="605"/>
      <c r="F196" s="604"/>
      <c r="G196" s="604"/>
      <c r="H196" s="606"/>
      <c r="I196" s="181"/>
      <c r="J196" s="320"/>
      <c r="K196" s="320"/>
      <c r="L196" s="320"/>
    </row>
    <row r="197" spans="2:12" s="182" customFormat="1" ht="15" customHeight="1" hidden="1">
      <c r="B197" s="620" t="s">
        <v>268</v>
      </c>
      <c r="C197" s="604"/>
      <c r="D197" s="604"/>
      <c r="E197" s="605"/>
      <c r="F197" s="604"/>
      <c r="G197" s="604"/>
      <c r="H197" s="606"/>
      <c r="I197" s="181"/>
      <c r="J197" s="320"/>
      <c r="K197" s="320"/>
      <c r="L197" s="320"/>
    </row>
    <row r="198" spans="2:12" s="182" customFormat="1" ht="15" customHeight="1" hidden="1">
      <c r="B198" s="604" t="s">
        <v>256</v>
      </c>
      <c r="C198" s="604"/>
      <c r="D198" s="604"/>
      <c r="E198" s="605"/>
      <c r="F198" s="604"/>
      <c r="G198" s="604"/>
      <c r="H198" s="606"/>
      <c r="I198" s="181"/>
      <c r="J198" s="320"/>
      <c r="K198" s="320"/>
      <c r="L198" s="320"/>
    </row>
    <row r="199" spans="2:12" s="182" customFormat="1" ht="15" customHeight="1" hidden="1">
      <c r="B199" s="604" t="s">
        <v>258</v>
      </c>
      <c r="C199" s="604"/>
      <c r="D199" s="604"/>
      <c r="E199" s="605"/>
      <c r="F199" s="604"/>
      <c r="G199" s="604"/>
      <c r="H199" s="606"/>
      <c r="I199" s="181"/>
      <c r="J199" s="320"/>
      <c r="K199" s="320"/>
      <c r="L199" s="320"/>
    </row>
    <row r="200" spans="2:12" s="182" customFormat="1" ht="15" customHeight="1" hidden="1">
      <c r="B200" s="604" t="s">
        <v>259</v>
      </c>
      <c r="C200" s="604"/>
      <c r="D200" s="604"/>
      <c r="E200" s="621"/>
      <c r="F200" s="604"/>
      <c r="G200" s="604"/>
      <c r="H200" s="606"/>
      <c r="I200" s="181"/>
      <c r="J200" s="320"/>
      <c r="K200" s="320"/>
      <c r="L200" s="320"/>
    </row>
    <row r="201" spans="2:12" s="182" customFormat="1" ht="17.25" customHeight="1">
      <c r="B201" s="604" t="s">
        <v>673</v>
      </c>
      <c r="C201" s="604"/>
      <c r="D201" s="604"/>
      <c r="E201" s="605">
        <v>544697432</v>
      </c>
      <c r="F201" s="605">
        <v>14990182614</v>
      </c>
      <c r="G201" s="604"/>
      <c r="H201" s="606">
        <f>SUM(C201:G201)</f>
        <v>15534880046</v>
      </c>
      <c r="I201" s="183"/>
      <c r="J201" s="320"/>
      <c r="K201" s="320"/>
      <c r="L201" s="320"/>
    </row>
    <row r="202" spans="2:12" s="182" customFormat="1" ht="18.75" customHeight="1">
      <c r="B202" s="610" t="s">
        <v>269</v>
      </c>
      <c r="C202" s="612" t="s">
        <v>151</v>
      </c>
      <c r="D202" s="613"/>
      <c r="E202" s="612" t="s">
        <v>804</v>
      </c>
      <c r="F202" s="612" t="s">
        <v>805</v>
      </c>
      <c r="G202" s="613"/>
      <c r="H202" s="613"/>
      <c r="I202" s="181"/>
      <c r="J202" s="320"/>
      <c r="K202" s="320"/>
      <c r="L202" s="320"/>
    </row>
    <row r="203" spans="2:12" s="182" customFormat="1" ht="18" customHeight="1">
      <c r="B203" s="604" t="s">
        <v>672</v>
      </c>
      <c r="C203" s="604"/>
      <c r="D203" s="604"/>
      <c r="E203" s="605">
        <v>491174770</v>
      </c>
      <c r="F203" s="605">
        <v>6868653703</v>
      </c>
      <c r="G203" s="604"/>
      <c r="H203" s="606">
        <f>SUM(C203:G203)</f>
        <v>7359828473</v>
      </c>
      <c r="I203" s="183"/>
      <c r="J203" s="320"/>
      <c r="K203" s="320"/>
      <c r="L203" s="320"/>
    </row>
    <row r="204" spans="2:12" s="182" customFormat="1" ht="17.25" customHeight="1">
      <c r="B204" s="604" t="s">
        <v>948</v>
      </c>
      <c r="C204" s="604"/>
      <c r="D204" s="604"/>
      <c r="E204" s="605">
        <v>17021792</v>
      </c>
      <c r="F204" s="605">
        <v>458452581</v>
      </c>
      <c r="G204" s="604"/>
      <c r="H204" s="606">
        <f>SUM(C204:G204)</f>
        <v>475474373</v>
      </c>
      <c r="I204" s="183"/>
      <c r="J204" s="320"/>
      <c r="K204" s="320"/>
      <c r="L204" s="320"/>
    </row>
    <row r="205" spans="2:12" s="182" customFormat="1" ht="15" customHeight="1" hidden="1">
      <c r="B205" s="604" t="s">
        <v>256</v>
      </c>
      <c r="C205" s="604"/>
      <c r="D205" s="604"/>
      <c r="E205" s="621"/>
      <c r="F205" s="604"/>
      <c r="G205" s="604"/>
      <c r="H205" s="610"/>
      <c r="I205" s="181"/>
      <c r="J205" s="320"/>
      <c r="K205" s="320"/>
      <c r="L205" s="320"/>
    </row>
    <row r="206" spans="2:12" s="182" customFormat="1" ht="15" customHeight="1" hidden="1">
      <c r="B206" s="604" t="s">
        <v>258</v>
      </c>
      <c r="C206" s="608"/>
      <c r="D206" s="608"/>
      <c r="E206" s="621"/>
      <c r="F206" s="608"/>
      <c r="G206" s="608"/>
      <c r="H206" s="622"/>
      <c r="I206" s="181"/>
      <c r="J206" s="320"/>
      <c r="K206" s="320"/>
      <c r="L206" s="320"/>
    </row>
    <row r="207" spans="2:12" s="182" customFormat="1" ht="15" customHeight="1" hidden="1">
      <c r="B207" s="604" t="s">
        <v>259</v>
      </c>
      <c r="C207" s="608"/>
      <c r="D207" s="608"/>
      <c r="E207" s="621"/>
      <c r="F207" s="608"/>
      <c r="G207" s="608"/>
      <c r="H207" s="622"/>
      <c r="I207" s="181"/>
      <c r="J207" s="320"/>
      <c r="K207" s="320"/>
      <c r="L207" s="320"/>
    </row>
    <row r="208" spans="2:12" s="182" customFormat="1" ht="17.25" customHeight="1">
      <c r="B208" s="604" t="s">
        <v>673</v>
      </c>
      <c r="C208" s="604"/>
      <c r="D208" s="604"/>
      <c r="E208" s="605">
        <v>508196562</v>
      </c>
      <c r="F208" s="605">
        <v>7327106284</v>
      </c>
      <c r="G208" s="604"/>
      <c r="H208" s="606">
        <f>SUM(C208:G208)</f>
        <v>7835302846</v>
      </c>
      <c r="I208" s="183"/>
      <c r="J208" s="320"/>
      <c r="K208" s="320"/>
      <c r="L208" s="320"/>
    </row>
    <row r="209" spans="2:12" s="182" customFormat="1" ht="18.75" customHeight="1">
      <c r="B209" s="623" t="s">
        <v>876</v>
      </c>
      <c r="C209" s="622"/>
      <c r="D209" s="622"/>
      <c r="E209" s="622"/>
      <c r="F209" s="622"/>
      <c r="G209" s="622"/>
      <c r="H209" s="622"/>
      <c r="I209" s="181"/>
      <c r="J209" s="320"/>
      <c r="K209" s="320"/>
      <c r="L209" s="320"/>
    </row>
    <row r="210" spans="2:12" s="186" customFormat="1" ht="18" customHeight="1">
      <c r="B210" s="604" t="s">
        <v>946</v>
      </c>
      <c r="C210" s="610"/>
      <c r="D210" s="610"/>
      <c r="E210" s="614">
        <f>+E194-E203</f>
        <v>53522662</v>
      </c>
      <c r="F210" s="614">
        <f>+F194-F203</f>
        <v>8121528911</v>
      </c>
      <c r="G210" s="610"/>
      <c r="H210" s="606">
        <f>SUM(C210:G210)</f>
        <v>8175051573</v>
      </c>
      <c r="I210" s="185"/>
      <c r="J210" s="323"/>
      <c r="K210" s="324"/>
      <c r="L210" s="324"/>
    </row>
    <row r="211" spans="2:12" s="186" customFormat="1" ht="18" customHeight="1">
      <c r="B211" s="615" t="s">
        <v>674</v>
      </c>
      <c r="C211" s="624"/>
      <c r="D211" s="624"/>
      <c r="E211" s="616">
        <f>+E201-E208</f>
        <v>36500870</v>
      </c>
      <c r="F211" s="616">
        <f>+F201-F208</f>
        <v>7663076330</v>
      </c>
      <c r="G211" s="624"/>
      <c r="H211" s="625">
        <f>SUM(C211:G211)</f>
        <v>7699577200</v>
      </c>
      <c r="I211" s="185"/>
      <c r="J211" s="323"/>
      <c r="K211" s="324"/>
      <c r="L211" s="324"/>
    </row>
    <row r="212" spans="2:12" s="57" customFormat="1" ht="13.5" customHeight="1">
      <c r="B212" s="168"/>
      <c r="C212" s="168"/>
      <c r="D212" s="154"/>
      <c r="E212" s="154"/>
      <c r="F212" s="154"/>
      <c r="G212" s="154" t="s">
        <v>261</v>
      </c>
      <c r="H212" s="154"/>
      <c r="I212" s="154"/>
      <c r="J212" s="154"/>
      <c r="K212" s="154"/>
      <c r="L212" s="154"/>
    </row>
    <row r="213" spans="2:12" s="57" customFormat="1" ht="20.25" customHeight="1">
      <c r="B213" s="626" t="s">
        <v>691</v>
      </c>
      <c r="C213" s="626"/>
      <c r="D213" s="579" t="s">
        <v>667</v>
      </c>
      <c r="E213" s="579" t="s">
        <v>668</v>
      </c>
      <c r="F213" s="154"/>
      <c r="G213" s="154"/>
      <c r="H213" s="154"/>
      <c r="I213" s="154"/>
      <c r="J213" s="154"/>
      <c r="K213" s="154"/>
      <c r="L213" s="154"/>
    </row>
    <row r="214" spans="2:12" s="57" customFormat="1" ht="18.75" customHeight="1" hidden="1">
      <c r="B214" s="627" t="s">
        <v>108</v>
      </c>
      <c r="C214" s="355"/>
      <c r="D214" s="355"/>
      <c r="E214" s="355"/>
      <c r="F214" s="154"/>
      <c r="G214" s="154"/>
      <c r="H214" s="154"/>
      <c r="I214" s="154"/>
      <c r="J214" s="154"/>
      <c r="K214" s="154"/>
      <c r="L214" s="154"/>
    </row>
    <row r="215" spans="2:12" s="57" customFormat="1" ht="18.75" customHeight="1" hidden="1">
      <c r="B215" s="627" t="s">
        <v>109</v>
      </c>
      <c r="C215" s="355"/>
      <c r="D215" s="355"/>
      <c r="E215" s="355"/>
      <c r="F215" s="154"/>
      <c r="G215" s="154"/>
      <c r="H215" s="154"/>
      <c r="I215" s="154"/>
      <c r="J215" s="154"/>
      <c r="K215" s="154"/>
      <c r="L215" s="154"/>
    </row>
    <row r="216" spans="2:12" s="57" customFormat="1" ht="18.75" customHeight="1" hidden="1">
      <c r="B216" s="627" t="s">
        <v>110</v>
      </c>
      <c r="C216" s="355"/>
      <c r="D216" s="355"/>
      <c r="E216" s="355"/>
      <c r="F216" s="154"/>
      <c r="G216" s="154"/>
      <c r="H216" s="154"/>
      <c r="I216" s="154"/>
      <c r="J216" s="154"/>
      <c r="K216" s="154"/>
      <c r="L216" s="154"/>
    </row>
    <row r="217" spans="2:12" s="57" customFormat="1" ht="18.75" customHeight="1" hidden="1">
      <c r="B217" s="627" t="s">
        <v>111</v>
      </c>
      <c r="C217" s="355"/>
      <c r="D217" s="355"/>
      <c r="E217" s="355"/>
      <c r="F217" s="154"/>
      <c r="G217" s="154"/>
      <c r="H217" s="154"/>
      <c r="I217" s="154"/>
      <c r="J217" s="154"/>
      <c r="K217" s="154"/>
      <c r="L217" s="154"/>
    </row>
    <row r="218" spans="2:12" s="57" customFormat="1" ht="22.5" customHeight="1">
      <c r="B218" s="627" t="s">
        <v>152</v>
      </c>
      <c r="C218" s="628" t="s">
        <v>182</v>
      </c>
      <c r="D218" s="581">
        <v>157779449</v>
      </c>
      <c r="E218" s="581">
        <v>252932176</v>
      </c>
      <c r="F218" s="154"/>
      <c r="G218" s="154"/>
      <c r="H218" s="154"/>
      <c r="I218" s="154"/>
      <c r="J218" s="154"/>
      <c r="K218" s="154"/>
      <c r="L218" s="154"/>
    </row>
    <row r="219" spans="2:12" s="362" customFormat="1" ht="21" customHeight="1">
      <c r="B219" s="587" t="s">
        <v>234</v>
      </c>
      <c r="C219" s="629"/>
      <c r="D219" s="630">
        <f>SUM(D214:D218)</f>
        <v>157779449</v>
      </c>
      <c r="E219" s="630">
        <f>SUM(E214:E218)</f>
        <v>252932176</v>
      </c>
      <c r="F219" s="363"/>
      <c r="G219" s="363"/>
      <c r="H219" s="363"/>
      <c r="I219" s="363"/>
      <c r="J219" s="363"/>
      <c r="K219" s="363"/>
      <c r="L219" s="363"/>
    </row>
    <row r="220" spans="2:12" s="57" customFormat="1" ht="13.5" customHeight="1">
      <c r="B220" s="626"/>
      <c r="C220" s="626"/>
      <c r="D220" s="626"/>
      <c r="E220" s="626"/>
      <c r="F220" s="154"/>
      <c r="G220" s="154"/>
      <c r="H220" s="154"/>
      <c r="I220" s="154"/>
      <c r="J220" s="154"/>
      <c r="K220" s="154"/>
      <c r="L220" s="154"/>
    </row>
    <row r="221" spans="2:12" s="57" customFormat="1" ht="21" customHeight="1">
      <c r="B221" s="631" t="s">
        <v>270</v>
      </c>
      <c r="C221" s="626"/>
      <c r="D221" s="579" t="s">
        <v>667</v>
      </c>
      <c r="E221" s="579" t="s">
        <v>668</v>
      </c>
      <c r="F221" s="154"/>
      <c r="G221" s="154"/>
      <c r="H221" s="154"/>
      <c r="I221" s="154"/>
      <c r="J221" s="154"/>
      <c r="K221" s="154"/>
      <c r="L221" s="154"/>
    </row>
    <row r="222" spans="2:12" s="57" customFormat="1" ht="22.5" customHeight="1">
      <c r="B222" s="627" t="s">
        <v>271</v>
      </c>
      <c r="C222" s="628" t="s">
        <v>153</v>
      </c>
      <c r="D222" s="581">
        <v>2853637</v>
      </c>
      <c r="E222" s="581">
        <v>600000</v>
      </c>
      <c r="F222" s="154"/>
      <c r="G222" s="154"/>
      <c r="H222" s="154"/>
      <c r="I222" s="154"/>
      <c r="J222" s="154"/>
      <c r="K222" s="154"/>
      <c r="L222" s="154"/>
    </row>
    <row r="223" spans="2:12" s="57" customFormat="1" ht="16.5" customHeight="1" hidden="1">
      <c r="B223" s="627" t="s">
        <v>272</v>
      </c>
      <c r="C223" s="632"/>
      <c r="D223" s="581"/>
      <c r="E223" s="581"/>
      <c r="F223" s="154"/>
      <c r="G223" s="154"/>
      <c r="H223" s="154"/>
      <c r="I223" s="154"/>
      <c r="J223" s="154"/>
      <c r="K223" s="154"/>
      <c r="L223" s="154"/>
    </row>
    <row r="224" spans="2:12" s="57" customFormat="1" ht="18.75" customHeight="1" hidden="1">
      <c r="B224" s="627" t="s">
        <v>273</v>
      </c>
      <c r="C224" s="632"/>
      <c r="D224" s="581"/>
      <c r="E224" s="581"/>
      <c r="F224" s="154"/>
      <c r="G224" s="154"/>
      <c r="H224" s="154"/>
      <c r="I224" s="154"/>
      <c r="J224" s="154"/>
      <c r="K224" s="154"/>
      <c r="L224" s="154"/>
    </row>
    <row r="225" spans="2:12" s="57" customFormat="1" ht="18" customHeight="1" hidden="1">
      <c r="B225" s="627" t="s">
        <v>274</v>
      </c>
      <c r="C225" s="628" t="s">
        <v>154</v>
      </c>
      <c r="D225" s="581">
        <v>0</v>
      </c>
      <c r="E225" s="581">
        <v>0</v>
      </c>
      <c r="F225" s="154"/>
      <c r="G225" s="154"/>
      <c r="H225" s="154"/>
      <c r="I225" s="154"/>
      <c r="J225" s="154"/>
      <c r="K225" s="154"/>
      <c r="L225" s="154"/>
    </row>
    <row r="226" spans="2:12" s="57" customFormat="1" ht="21" customHeight="1">
      <c r="B226" s="627" t="s">
        <v>275</v>
      </c>
      <c r="C226" s="632" t="s">
        <v>143</v>
      </c>
      <c r="D226" s="581">
        <v>47032706</v>
      </c>
      <c r="E226" s="581">
        <v>83691198</v>
      </c>
      <c r="F226" s="154"/>
      <c r="G226" s="154"/>
      <c r="H226" s="154"/>
      <c r="I226" s="154"/>
      <c r="J226" s="154"/>
      <c r="K226" s="154"/>
      <c r="L226" s="154"/>
    </row>
    <row r="227" spans="2:12" s="57" customFormat="1" ht="16.5" customHeight="1" hidden="1">
      <c r="B227" s="627" t="s">
        <v>276</v>
      </c>
      <c r="C227" s="628" t="s">
        <v>155</v>
      </c>
      <c r="D227" s="633">
        <v>0</v>
      </c>
      <c r="E227" s="633">
        <v>0</v>
      </c>
      <c r="F227" s="154"/>
      <c r="G227" s="154"/>
      <c r="H227" s="154"/>
      <c r="I227" s="154"/>
      <c r="J227" s="154"/>
      <c r="K227" s="154"/>
      <c r="L227" s="154"/>
    </row>
    <row r="228" spans="2:12" s="57" customFormat="1" ht="18" customHeight="1" hidden="1">
      <c r="B228" s="634" t="s">
        <v>812</v>
      </c>
      <c r="C228" s="632" t="s">
        <v>156</v>
      </c>
      <c r="D228" s="633">
        <v>0</v>
      </c>
      <c r="E228" s="633">
        <v>0</v>
      </c>
      <c r="F228" s="154"/>
      <c r="G228" s="154"/>
      <c r="H228" s="154"/>
      <c r="I228" s="154"/>
      <c r="J228" s="154"/>
      <c r="K228" s="154"/>
      <c r="L228" s="154"/>
    </row>
    <row r="229" spans="2:12" s="57" customFormat="1" ht="15" customHeight="1" hidden="1">
      <c r="B229" s="627" t="s">
        <v>277</v>
      </c>
      <c r="C229" s="355"/>
      <c r="D229" s="355"/>
      <c r="E229" s="355"/>
      <c r="F229" s="154"/>
      <c r="G229" s="154"/>
      <c r="H229" s="154"/>
      <c r="I229" s="154"/>
      <c r="J229" s="154"/>
      <c r="K229" s="154"/>
      <c r="L229" s="154"/>
    </row>
    <row r="230" spans="2:12" s="362" customFormat="1" ht="21" customHeight="1">
      <c r="B230" s="586" t="s">
        <v>278</v>
      </c>
      <c r="C230" s="586"/>
      <c r="D230" s="630">
        <v>49886343</v>
      </c>
      <c r="E230" s="630">
        <v>84291198</v>
      </c>
      <c r="F230" s="363"/>
      <c r="G230" s="363"/>
      <c r="H230" s="364"/>
      <c r="I230" s="363"/>
      <c r="J230" s="363"/>
      <c r="K230" s="363"/>
      <c r="L230" s="363"/>
    </row>
    <row r="231" spans="2:12" s="362" customFormat="1" ht="13.5" customHeight="1">
      <c r="B231" s="586"/>
      <c r="C231" s="586"/>
      <c r="D231" s="630"/>
      <c r="E231" s="630"/>
      <c r="F231" s="363"/>
      <c r="G231" s="363"/>
      <c r="H231" s="364"/>
      <c r="I231" s="363"/>
      <c r="J231" s="363"/>
      <c r="K231" s="363"/>
      <c r="L231" s="363"/>
    </row>
    <row r="232" spans="2:12" s="57" customFormat="1" ht="24" customHeight="1">
      <c r="B232" s="631" t="s">
        <v>279</v>
      </c>
      <c r="C232" s="631"/>
      <c r="D232" s="627"/>
      <c r="E232" s="627"/>
      <c r="F232" s="154"/>
      <c r="G232" s="154"/>
      <c r="H232" s="154"/>
      <c r="I232" s="154"/>
      <c r="J232" s="154"/>
      <c r="K232" s="154"/>
      <c r="L232" s="154"/>
    </row>
    <row r="233" spans="2:12" s="57" customFormat="1" ht="18.75" customHeight="1" hidden="1">
      <c r="B233" s="157" t="s">
        <v>280</v>
      </c>
      <c r="C233" s="157"/>
      <c r="D233" s="401" t="s">
        <v>667</v>
      </c>
      <c r="E233" s="401" t="s">
        <v>668</v>
      </c>
      <c r="F233" s="154"/>
      <c r="G233" s="154"/>
      <c r="H233" s="154"/>
      <c r="I233" s="154"/>
      <c r="J233" s="154"/>
      <c r="K233" s="154"/>
      <c r="L233" s="154"/>
    </row>
    <row r="234" spans="2:12" s="57" customFormat="1" ht="18.75" customHeight="1" hidden="1">
      <c r="B234" s="199" t="s">
        <v>281</v>
      </c>
      <c r="C234" s="402"/>
      <c r="D234" s="205"/>
      <c r="E234" s="205"/>
      <c r="F234" s="154"/>
      <c r="G234" s="154"/>
      <c r="H234" s="154"/>
      <c r="I234" s="154"/>
      <c r="J234" s="154"/>
      <c r="K234" s="154"/>
      <c r="L234" s="154"/>
    </row>
    <row r="235" spans="2:12" s="57" customFormat="1" ht="18.75" customHeight="1" hidden="1">
      <c r="B235" s="199" t="s">
        <v>282</v>
      </c>
      <c r="C235" s="402"/>
      <c r="D235" s="205"/>
      <c r="E235" s="205"/>
      <c r="F235" s="154"/>
      <c r="G235" s="154"/>
      <c r="H235" s="154"/>
      <c r="I235" s="154"/>
      <c r="J235" s="154"/>
      <c r="K235" s="154"/>
      <c r="L235" s="154"/>
    </row>
    <row r="236" spans="2:12" s="57" customFormat="1" ht="18.75" customHeight="1" hidden="1">
      <c r="B236" s="199" t="s">
        <v>281</v>
      </c>
      <c r="C236" s="402"/>
      <c r="D236" s="205"/>
      <c r="E236" s="205"/>
      <c r="F236" s="154"/>
      <c r="G236" s="154"/>
      <c r="H236" s="154"/>
      <c r="I236" s="154"/>
      <c r="J236" s="154"/>
      <c r="K236" s="154"/>
      <c r="L236" s="154"/>
    </row>
    <row r="237" spans="2:12" s="57" customFormat="1" ht="18.75" customHeight="1" hidden="1">
      <c r="B237" s="199" t="s">
        <v>283</v>
      </c>
      <c r="C237" s="402"/>
      <c r="D237" s="205"/>
      <c r="E237" s="205"/>
      <c r="F237" s="154"/>
      <c r="G237" s="154"/>
      <c r="H237" s="154"/>
      <c r="I237" s="154"/>
      <c r="J237" s="154"/>
      <c r="K237" s="154"/>
      <c r="L237" s="154"/>
    </row>
    <row r="238" spans="2:12" s="57" customFormat="1" ht="18.75" customHeight="1" hidden="1">
      <c r="B238" s="199" t="s">
        <v>281</v>
      </c>
      <c r="C238" s="402"/>
      <c r="D238" s="205"/>
      <c r="E238" s="205"/>
      <c r="F238" s="154"/>
      <c r="G238" s="154"/>
      <c r="H238" s="154"/>
      <c r="I238" s="154"/>
      <c r="J238" s="154"/>
      <c r="K238" s="154"/>
      <c r="L238" s="154"/>
    </row>
    <row r="239" spans="2:12" s="57" customFormat="1" ht="18.75" customHeight="1" hidden="1">
      <c r="B239" s="199" t="s">
        <v>284</v>
      </c>
      <c r="C239" s="402"/>
      <c r="D239" s="205"/>
      <c r="E239" s="205"/>
      <c r="F239" s="154"/>
      <c r="G239" s="154"/>
      <c r="H239" s="154"/>
      <c r="I239" s="154"/>
      <c r="J239" s="154"/>
      <c r="K239" s="154"/>
      <c r="L239" s="154"/>
    </row>
    <row r="240" spans="2:12" s="57" customFormat="1" ht="18.75" customHeight="1" hidden="1">
      <c r="B240" s="199" t="s">
        <v>285</v>
      </c>
      <c r="C240" s="402"/>
      <c r="D240" s="205"/>
      <c r="E240" s="205"/>
      <c r="F240" s="154"/>
      <c r="G240" s="154"/>
      <c r="H240" s="154"/>
      <c r="I240" s="154"/>
      <c r="J240" s="154"/>
      <c r="K240" s="154"/>
      <c r="L240" s="154"/>
    </row>
    <row r="241" spans="2:12" s="57" customFormat="1" ht="18.75" customHeight="1" hidden="1">
      <c r="B241" s="199" t="s">
        <v>100</v>
      </c>
      <c r="C241" s="402"/>
      <c r="D241" s="205"/>
      <c r="E241" s="205"/>
      <c r="F241" s="154"/>
      <c r="G241" s="154"/>
      <c r="H241" s="154"/>
      <c r="I241" s="154"/>
      <c r="J241" s="154"/>
      <c r="K241" s="154"/>
      <c r="L241" s="154"/>
    </row>
    <row r="242" spans="2:12" s="57" customFormat="1" ht="23.25" customHeight="1" hidden="1">
      <c r="B242" s="154" t="s">
        <v>768</v>
      </c>
      <c r="C242" s="205"/>
      <c r="D242" s="403"/>
      <c r="E242" s="403"/>
      <c r="F242" s="154"/>
      <c r="G242" s="154"/>
      <c r="H242" s="154"/>
      <c r="I242" s="154"/>
      <c r="J242" s="154"/>
      <c r="K242" s="154"/>
      <c r="L242" s="154"/>
    </row>
    <row r="243" spans="2:12" s="57" customFormat="1" ht="19.5" customHeight="1" hidden="1">
      <c r="B243" s="404" t="s">
        <v>287</v>
      </c>
      <c r="C243" s="404"/>
      <c r="D243" s="401" t="s">
        <v>667</v>
      </c>
      <c r="E243" s="401" t="s">
        <v>668</v>
      </c>
      <c r="F243" s="190"/>
      <c r="G243" s="154"/>
      <c r="H243" s="154"/>
      <c r="I243" s="154"/>
      <c r="J243" s="154"/>
      <c r="K243" s="154"/>
      <c r="L243" s="154"/>
    </row>
    <row r="244" spans="2:12" s="57" customFormat="1" ht="19.5" customHeight="1" hidden="1">
      <c r="B244" s="405" t="s">
        <v>288</v>
      </c>
      <c r="C244" s="405"/>
      <c r="D244" s="405"/>
      <c r="E244" s="406"/>
      <c r="F244" s="191"/>
      <c r="G244" s="154"/>
      <c r="H244" s="154"/>
      <c r="I244" s="154"/>
      <c r="J244" s="154"/>
      <c r="K244" s="154"/>
      <c r="L244" s="154"/>
    </row>
    <row r="245" spans="2:12" s="57" customFormat="1" ht="19.5" customHeight="1" hidden="1">
      <c r="B245" s="405" t="s">
        <v>101</v>
      </c>
      <c r="C245" s="405"/>
      <c r="D245" s="405"/>
      <c r="E245" s="406"/>
      <c r="F245" s="191"/>
      <c r="G245" s="154"/>
      <c r="H245" s="154"/>
      <c r="I245" s="154"/>
      <c r="J245" s="154"/>
      <c r="K245" s="154"/>
      <c r="L245" s="154"/>
    </row>
    <row r="246" spans="2:12" s="57" customFormat="1" ht="19.5" customHeight="1" hidden="1">
      <c r="B246" s="404" t="s">
        <v>289</v>
      </c>
      <c r="C246" s="404"/>
      <c r="D246" s="404"/>
      <c r="E246" s="406"/>
      <c r="F246" s="191"/>
      <c r="G246" s="154"/>
      <c r="H246" s="154"/>
      <c r="I246" s="154"/>
      <c r="J246" s="154"/>
      <c r="K246" s="154"/>
      <c r="L246" s="154"/>
    </row>
    <row r="247" spans="2:12" s="57" customFormat="1" ht="31.5" customHeight="1" hidden="1">
      <c r="B247" s="407"/>
      <c r="C247" s="407"/>
      <c r="D247" s="404"/>
      <c r="E247" s="406"/>
      <c r="F247" s="191"/>
      <c r="G247" s="154"/>
      <c r="H247" s="154"/>
      <c r="I247" s="154"/>
      <c r="J247" s="154"/>
      <c r="K247" s="154"/>
      <c r="L247" s="154"/>
    </row>
    <row r="248" spans="2:12" s="57" customFormat="1" ht="25.5" customHeight="1">
      <c r="B248" s="631" t="s">
        <v>950</v>
      </c>
      <c r="C248" s="631"/>
      <c r="D248" s="579" t="s">
        <v>667</v>
      </c>
      <c r="E248" s="579" t="s">
        <v>668</v>
      </c>
      <c r="F248" s="306"/>
      <c r="G248" s="306"/>
      <c r="H248" s="306"/>
      <c r="I248" s="306"/>
      <c r="J248" s="306"/>
      <c r="K248" s="306"/>
      <c r="L248" s="306"/>
    </row>
    <row r="249" spans="2:12" s="57" customFormat="1" ht="20.25" customHeight="1">
      <c r="B249" s="627" t="s">
        <v>290</v>
      </c>
      <c r="C249" s="635" t="s">
        <v>157</v>
      </c>
      <c r="D249" s="581">
        <v>120000000</v>
      </c>
      <c r="E249" s="581">
        <v>120000000</v>
      </c>
      <c r="F249" s="306"/>
      <c r="G249" s="306"/>
      <c r="H249" s="306"/>
      <c r="I249" s="306"/>
      <c r="J249" s="306"/>
      <c r="K249" s="306"/>
      <c r="L249" s="306"/>
    </row>
    <row r="250" spans="2:12" s="57" customFormat="1" ht="20.25" customHeight="1">
      <c r="B250" s="634" t="s">
        <v>810</v>
      </c>
      <c r="C250" s="627"/>
      <c r="D250" s="636">
        <v>3051330353</v>
      </c>
      <c r="E250" s="636">
        <v>3051330353</v>
      </c>
      <c r="F250" s="306"/>
      <c r="G250" s="192"/>
      <c r="H250" s="307"/>
      <c r="I250" s="306"/>
      <c r="J250" s="306"/>
      <c r="K250" s="306"/>
      <c r="L250" s="306"/>
    </row>
    <row r="251" spans="2:12" s="57" customFormat="1" ht="20.25" customHeight="1">
      <c r="B251" s="634" t="s">
        <v>811</v>
      </c>
      <c r="C251" s="627"/>
      <c r="D251" s="637">
        <v>1828526423</v>
      </c>
      <c r="E251" s="637">
        <v>1828526423</v>
      </c>
      <c r="F251" s="306"/>
      <c r="G251" s="306"/>
      <c r="H251" s="306"/>
      <c r="I251" s="306"/>
      <c r="J251" s="306"/>
      <c r="K251" s="306"/>
      <c r="L251" s="306"/>
    </row>
    <row r="252" spans="2:12" s="362" customFormat="1" ht="17.25" customHeight="1">
      <c r="B252" s="587" t="s">
        <v>234</v>
      </c>
      <c r="C252" s="587"/>
      <c r="D252" s="638">
        <f>SUM(D249:D251)</f>
        <v>4999856776</v>
      </c>
      <c r="E252" s="638">
        <f>SUM(E249:E251)</f>
        <v>4999856776</v>
      </c>
      <c r="F252" s="365"/>
      <c r="G252" s="366"/>
      <c r="H252" s="366"/>
      <c r="I252" s="366"/>
      <c r="J252" s="366"/>
      <c r="K252" s="366"/>
      <c r="L252" s="366"/>
    </row>
    <row r="253" spans="2:12" s="57" customFormat="1" ht="10.5" customHeight="1" hidden="1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</row>
    <row r="254" spans="2:12" s="57" customFormat="1" ht="10.5" customHeight="1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</row>
    <row r="255" spans="2:12" s="57" customFormat="1" ht="21" customHeight="1">
      <c r="B255" s="188" t="s">
        <v>875</v>
      </c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</row>
    <row r="256" spans="2:12" s="57" customFormat="1" ht="12" customHeight="1">
      <c r="B256" s="193"/>
      <c r="C256" s="188"/>
      <c r="D256" s="154"/>
      <c r="E256" s="154"/>
      <c r="F256" s="154"/>
      <c r="G256" s="154"/>
      <c r="H256" s="154"/>
      <c r="I256" s="154"/>
      <c r="J256" s="154"/>
      <c r="K256" s="154"/>
      <c r="L256" s="154"/>
    </row>
    <row r="257" spans="2:11" s="346" customFormat="1" ht="20.25" customHeight="1">
      <c r="B257" s="734" t="s">
        <v>1</v>
      </c>
      <c r="C257" s="738" t="s">
        <v>675</v>
      </c>
      <c r="D257" s="738"/>
      <c r="E257" s="738"/>
      <c r="F257" s="348" t="s">
        <v>793</v>
      </c>
      <c r="G257" s="348"/>
      <c r="H257" s="348" t="s">
        <v>676</v>
      </c>
      <c r="I257" s="348"/>
      <c r="J257" s="348"/>
      <c r="K257" s="347" t="s">
        <v>579</v>
      </c>
    </row>
    <row r="258" spans="2:11" s="346" customFormat="1" ht="26.25" customHeight="1">
      <c r="B258" s="739"/>
      <c r="C258" s="349" t="s">
        <v>874</v>
      </c>
      <c r="D258" s="349" t="s">
        <v>350</v>
      </c>
      <c r="E258" s="349" t="s">
        <v>351</v>
      </c>
      <c r="F258" s="349" t="s">
        <v>247</v>
      </c>
      <c r="G258" s="349" t="s">
        <v>248</v>
      </c>
      <c r="H258" s="349" t="s">
        <v>874</v>
      </c>
      <c r="I258" s="349" t="s">
        <v>872</v>
      </c>
      <c r="J258" s="349" t="s">
        <v>873</v>
      </c>
      <c r="K258" s="350" t="s">
        <v>578</v>
      </c>
    </row>
    <row r="259" spans="2:11" s="57" customFormat="1" ht="15" customHeight="1" hidden="1" thickBot="1">
      <c r="B259" s="639"/>
      <c r="C259" s="349"/>
      <c r="D259" s="640"/>
      <c r="E259" s="640"/>
      <c r="F259" s="640"/>
      <c r="G259" s="640"/>
      <c r="H259" s="640"/>
      <c r="I259" s="640"/>
      <c r="J259" s="640"/>
      <c r="K259" s="641"/>
    </row>
    <row r="260" spans="2:11" s="57" customFormat="1" ht="14.25" customHeight="1" hidden="1">
      <c r="B260" s="350" t="s">
        <v>562</v>
      </c>
      <c r="C260" s="642" t="s">
        <v>557</v>
      </c>
      <c r="D260" s="642" t="s">
        <v>558</v>
      </c>
      <c r="E260" s="642" t="s">
        <v>559</v>
      </c>
      <c r="F260" s="642" t="s">
        <v>560</v>
      </c>
      <c r="G260" s="642" t="s">
        <v>565</v>
      </c>
      <c r="H260" s="642" t="s">
        <v>566</v>
      </c>
      <c r="I260" s="642" t="s">
        <v>561</v>
      </c>
      <c r="J260" s="642" t="s">
        <v>352</v>
      </c>
      <c r="K260" s="642" t="s">
        <v>353</v>
      </c>
    </row>
    <row r="261" spans="2:11" s="57" customFormat="1" ht="17.25" customHeight="1">
      <c r="B261" s="643" t="s">
        <v>206</v>
      </c>
      <c r="C261" s="644">
        <v>60600000</v>
      </c>
      <c r="D261" s="645" t="s">
        <v>138</v>
      </c>
      <c r="E261" s="643"/>
      <c r="F261" s="644">
        <v>31390000</v>
      </c>
      <c r="G261" s="644">
        <v>37990000</v>
      </c>
      <c r="H261" s="644">
        <f>+C261+F261-G261</f>
        <v>54000000</v>
      </c>
      <c r="I261" s="643"/>
      <c r="J261" s="644"/>
      <c r="K261" s="644">
        <v>54000000</v>
      </c>
    </row>
    <row r="262" spans="2:11" s="57" customFormat="1" ht="17.25" customHeight="1">
      <c r="B262" s="646" t="s">
        <v>831</v>
      </c>
      <c r="C262" s="592"/>
      <c r="D262" s="647"/>
      <c r="E262" s="590"/>
      <c r="F262" s="592"/>
      <c r="G262" s="592"/>
      <c r="H262" s="590"/>
      <c r="I262" s="590"/>
      <c r="J262" s="590"/>
      <c r="K262" s="592"/>
    </row>
    <row r="263" spans="2:11" s="57" customFormat="1" ht="17.25" customHeight="1">
      <c r="B263" s="648" t="s">
        <v>866</v>
      </c>
      <c r="C263" s="592">
        <v>0</v>
      </c>
      <c r="D263" s="647" t="s">
        <v>899</v>
      </c>
      <c r="E263" s="590"/>
      <c r="F263" s="592">
        <v>0</v>
      </c>
      <c r="G263" s="592">
        <v>0</v>
      </c>
      <c r="H263" s="592">
        <f>C263+F263-G263</f>
        <v>0</v>
      </c>
      <c r="I263" s="590"/>
      <c r="J263" s="590"/>
      <c r="K263" s="592"/>
    </row>
    <row r="264" spans="2:11" s="57" customFormat="1" ht="18.75" customHeight="1">
      <c r="B264" s="648" t="s">
        <v>901</v>
      </c>
      <c r="C264" s="592">
        <v>516497030</v>
      </c>
      <c r="D264" s="647" t="s">
        <v>867</v>
      </c>
      <c r="E264" s="649" t="s">
        <v>142</v>
      </c>
      <c r="F264" s="592">
        <v>11102981809</v>
      </c>
      <c r="G264" s="592">
        <v>11415677660</v>
      </c>
      <c r="H264" s="592">
        <f>C264+F264-G264</f>
        <v>203801179</v>
      </c>
      <c r="I264" s="590"/>
      <c r="J264" s="590"/>
      <c r="K264" s="592">
        <v>0</v>
      </c>
    </row>
    <row r="265" spans="2:11" s="57" customFormat="1" ht="15" customHeight="1" hidden="1">
      <c r="B265" s="648" t="s">
        <v>118</v>
      </c>
      <c r="C265" s="592"/>
      <c r="D265" s="647"/>
      <c r="E265" s="590"/>
      <c r="F265" s="592"/>
      <c r="G265" s="592"/>
      <c r="H265" s="590"/>
      <c r="I265" s="590"/>
      <c r="J265" s="590"/>
      <c r="K265" s="592"/>
    </row>
    <row r="266" spans="2:11" s="57" customFormat="1" ht="15" customHeight="1" hidden="1">
      <c r="B266" s="648" t="s">
        <v>114</v>
      </c>
      <c r="C266" s="592"/>
      <c r="D266" s="647"/>
      <c r="E266" s="590"/>
      <c r="F266" s="592"/>
      <c r="G266" s="592"/>
      <c r="H266" s="590"/>
      <c r="I266" s="590"/>
      <c r="J266" s="590"/>
      <c r="K266" s="592"/>
    </row>
    <row r="267" spans="2:11" s="57" customFormat="1" ht="15" customHeight="1" hidden="1">
      <c r="B267" s="648" t="s">
        <v>354</v>
      </c>
      <c r="C267" s="592"/>
      <c r="D267" s="647"/>
      <c r="E267" s="590"/>
      <c r="F267" s="592"/>
      <c r="G267" s="592"/>
      <c r="H267" s="590"/>
      <c r="I267" s="590"/>
      <c r="J267" s="590"/>
      <c r="K267" s="592"/>
    </row>
    <row r="268" spans="2:11" s="57" customFormat="1" ht="18.75" customHeight="1">
      <c r="B268" s="650" t="s">
        <v>677</v>
      </c>
      <c r="C268" s="592">
        <v>0</v>
      </c>
      <c r="D268" s="649" t="s">
        <v>141</v>
      </c>
      <c r="E268" s="590"/>
      <c r="F268" s="592">
        <v>0</v>
      </c>
      <c r="G268" s="592">
        <v>0</v>
      </c>
      <c r="H268" s="592">
        <f>C268+F268-G268</f>
        <v>0</v>
      </c>
      <c r="I268" s="590"/>
      <c r="J268" s="590"/>
      <c r="K268" s="592"/>
    </row>
    <row r="269" spans="2:11" s="57" customFormat="1" ht="19.5" customHeight="1">
      <c r="B269" s="650" t="s">
        <v>797</v>
      </c>
      <c r="C269" s="592">
        <v>131736000</v>
      </c>
      <c r="D269" s="649" t="s">
        <v>140</v>
      </c>
      <c r="E269" s="649" t="s">
        <v>142</v>
      </c>
      <c r="F269" s="592">
        <v>0</v>
      </c>
      <c r="G269" s="592">
        <v>0</v>
      </c>
      <c r="H269" s="592">
        <f>C269+F269-G269</f>
        <v>131736000</v>
      </c>
      <c r="I269" s="590"/>
      <c r="J269" s="594"/>
      <c r="K269" s="592">
        <v>131736000</v>
      </c>
    </row>
    <row r="270" spans="2:11" s="57" customFormat="1" ht="21.75" customHeight="1">
      <c r="B270" s="651" t="s">
        <v>678</v>
      </c>
      <c r="C270" s="652">
        <v>96431418976</v>
      </c>
      <c r="D270" s="653" t="s">
        <v>139</v>
      </c>
      <c r="E270" s="652"/>
      <c r="F270" s="652">
        <v>11568881</v>
      </c>
      <c r="G270" s="652">
        <v>191942782</v>
      </c>
      <c r="H270" s="652">
        <f>C270+F270-G270</f>
        <v>96251045075</v>
      </c>
      <c r="I270" s="595"/>
      <c r="J270" s="652"/>
      <c r="K270" s="654">
        <v>81388633856</v>
      </c>
    </row>
    <row r="271" spans="2:11" s="362" customFormat="1" ht="20.25" customHeight="1">
      <c r="B271" s="655" t="s">
        <v>244</v>
      </c>
      <c r="C271" s="655">
        <f>SUM(C261:C270)</f>
        <v>97140252006</v>
      </c>
      <c r="D271" s="656"/>
      <c r="E271" s="655">
        <f>SUM(E261:E270)</f>
        <v>0</v>
      </c>
      <c r="F271" s="655">
        <f>SUM(F261:F270)</f>
        <v>11145940690</v>
      </c>
      <c r="G271" s="655">
        <f>SUM(G261:G270)</f>
        <v>11645610442</v>
      </c>
      <c r="H271" s="655">
        <f>SUM(H261:H270)</f>
        <v>96640582254</v>
      </c>
      <c r="I271" s="656"/>
      <c r="J271" s="657">
        <f>SUM(J261:J270)</f>
        <v>0</v>
      </c>
      <c r="K271" s="655">
        <f>SUM(K261:K270)</f>
        <v>81574369856</v>
      </c>
    </row>
    <row r="272" spans="2:12" s="57" customFormat="1" ht="15" customHeight="1" hidden="1" thickTop="1">
      <c r="B272" s="154" t="s">
        <v>355</v>
      </c>
      <c r="C272" s="154"/>
      <c r="D272" s="154"/>
      <c r="E272" s="154"/>
      <c r="F272" s="154"/>
      <c r="G272" s="154"/>
      <c r="H272" s="176"/>
      <c r="I272" s="154"/>
      <c r="J272" s="154"/>
      <c r="K272" s="154"/>
      <c r="L272" s="154"/>
    </row>
    <row r="273" spans="2:12" s="57" customFormat="1" ht="15" customHeight="1" hidden="1" thickTop="1">
      <c r="B273" s="154" t="s">
        <v>356</v>
      </c>
      <c r="C273" s="154"/>
      <c r="D273" s="154"/>
      <c r="E273" s="154"/>
      <c r="F273" s="154"/>
      <c r="G273" s="154"/>
      <c r="H273" s="154"/>
      <c r="I273" s="176"/>
      <c r="J273" s="154"/>
      <c r="K273" s="154"/>
      <c r="L273" s="154"/>
    </row>
    <row r="274" spans="2:12" s="57" customFormat="1" ht="15" customHeight="1" hidden="1">
      <c r="B274" s="154" t="s">
        <v>357</v>
      </c>
      <c r="C274" s="154"/>
      <c r="D274" s="154"/>
      <c r="E274" s="154"/>
      <c r="F274" s="176"/>
      <c r="G274" s="154"/>
      <c r="H274" s="176"/>
      <c r="I274" s="154"/>
      <c r="J274" s="154"/>
      <c r="K274" s="154"/>
      <c r="L274" s="154"/>
    </row>
    <row r="275" spans="2:12" s="57" customFormat="1" ht="15" customHeight="1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</row>
    <row r="276" spans="2:12" s="57" customFormat="1" ht="24" customHeight="1">
      <c r="B276" s="626" t="s">
        <v>115</v>
      </c>
      <c r="C276" s="658"/>
      <c r="D276" s="579" t="s">
        <v>667</v>
      </c>
      <c r="E276" s="579" t="s">
        <v>668</v>
      </c>
      <c r="F276" s="176"/>
      <c r="G276" s="154"/>
      <c r="H276" s="176"/>
      <c r="I276" s="154"/>
      <c r="J276" s="154"/>
      <c r="K276" s="154"/>
      <c r="L276" s="154"/>
    </row>
    <row r="277" spans="2:12" s="57" customFormat="1" ht="19.5" customHeight="1" hidden="1">
      <c r="B277" s="659" t="s">
        <v>794</v>
      </c>
      <c r="C277" s="659"/>
      <c r="D277" s="660"/>
      <c r="E277" s="660"/>
      <c r="F277" s="154"/>
      <c r="G277" s="154"/>
      <c r="H277" s="176"/>
      <c r="I277" s="154"/>
      <c r="J277" s="154"/>
      <c r="K277" s="154"/>
      <c r="L277" s="154"/>
    </row>
    <row r="278" spans="2:12" s="57" customFormat="1" ht="17.25" customHeight="1" hidden="1">
      <c r="B278" s="659" t="s">
        <v>577</v>
      </c>
      <c r="C278" s="659"/>
      <c r="D278" s="660"/>
      <c r="E278" s="660"/>
      <c r="F278" s="154"/>
      <c r="G278" s="154"/>
      <c r="H278" s="154"/>
      <c r="I278" s="154"/>
      <c r="J278" s="154"/>
      <c r="K278" s="154"/>
      <c r="L278" s="154"/>
    </row>
    <row r="279" spans="2:12" s="57" customFormat="1" ht="16.5" customHeight="1" hidden="1">
      <c r="B279" s="659" t="s">
        <v>690</v>
      </c>
      <c r="C279" s="659"/>
      <c r="D279" s="660"/>
      <c r="E279" s="660"/>
      <c r="F279" s="154"/>
      <c r="G279" s="154"/>
      <c r="H279" s="176"/>
      <c r="I279" s="154"/>
      <c r="J279" s="154"/>
      <c r="K279" s="154"/>
      <c r="L279" s="154"/>
    </row>
    <row r="280" spans="2:12" s="57" customFormat="1" ht="21.75" customHeight="1">
      <c r="B280" s="659" t="s">
        <v>689</v>
      </c>
      <c r="C280" s="661" t="s">
        <v>144</v>
      </c>
      <c r="D280" s="581">
        <v>574214503</v>
      </c>
      <c r="E280" s="581">
        <v>297676003</v>
      </c>
      <c r="F280" s="154"/>
      <c r="G280" s="154"/>
      <c r="H280" s="154"/>
      <c r="I280" s="154"/>
      <c r="J280" s="154"/>
      <c r="K280" s="154"/>
      <c r="L280" s="154"/>
    </row>
    <row r="281" spans="2:12" s="362" customFormat="1" ht="22.5" customHeight="1">
      <c r="B281" s="587" t="s">
        <v>234</v>
      </c>
      <c r="C281" s="587"/>
      <c r="D281" s="638">
        <f>SUM(D277:D280)</f>
        <v>574214503</v>
      </c>
      <c r="E281" s="638">
        <f>SUM(E277:E280)</f>
        <v>297676003</v>
      </c>
      <c r="F281" s="363"/>
      <c r="G281" s="363"/>
      <c r="H281" s="364"/>
      <c r="I281" s="363"/>
      <c r="J281" s="363"/>
      <c r="K281" s="363"/>
      <c r="L281" s="363"/>
    </row>
    <row r="282" spans="2:12" s="57" customFormat="1" ht="12" customHeight="1">
      <c r="B282" s="152"/>
      <c r="C282" s="152"/>
      <c r="D282" s="154"/>
      <c r="E282" s="154"/>
      <c r="F282" s="154"/>
      <c r="G282" s="154"/>
      <c r="H282" s="154"/>
      <c r="I282" s="154"/>
      <c r="J282" s="154"/>
      <c r="K282" s="154"/>
      <c r="L282" s="154"/>
    </row>
    <row r="283" spans="2:8" s="154" customFormat="1" ht="21.75" customHeight="1">
      <c r="B283" s="218" t="s">
        <v>713</v>
      </c>
      <c r="C283" s="219" t="s">
        <v>756</v>
      </c>
      <c r="D283" s="220" t="s">
        <v>714</v>
      </c>
      <c r="E283" s="220" t="s">
        <v>715</v>
      </c>
      <c r="F283" s="220" t="s">
        <v>716</v>
      </c>
      <c r="G283" s="220" t="s">
        <v>717</v>
      </c>
      <c r="H283" s="220" t="s">
        <v>718</v>
      </c>
    </row>
    <row r="284" spans="2:8" s="154" customFormat="1" ht="18" customHeight="1" hidden="1">
      <c r="B284" s="221" t="s">
        <v>719</v>
      </c>
      <c r="C284" s="222"/>
      <c r="D284" s="223"/>
      <c r="E284" s="224">
        <f>SUM(E285:E286)</f>
        <v>0</v>
      </c>
      <c r="F284" s="224">
        <f>SUM(F285:F286)</f>
        <v>0</v>
      </c>
      <c r="G284" s="224">
        <f>SUM(G285:G286)</f>
        <v>0</v>
      </c>
      <c r="H284" s="224">
        <f>SUM(H285:H286)</f>
        <v>0</v>
      </c>
    </row>
    <row r="285" spans="2:8" s="154" customFormat="1" ht="18" customHeight="1" hidden="1">
      <c r="B285" s="225" t="s">
        <v>757</v>
      </c>
      <c r="C285" s="226" t="s">
        <v>754</v>
      </c>
      <c r="D285" s="227"/>
      <c r="E285" s="151">
        <v>0</v>
      </c>
      <c r="F285" s="143">
        <v>0</v>
      </c>
      <c r="G285" s="143">
        <v>0</v>
      </c>
      <c r="H285" s="151">
        <v>0</v>
      </c>
    </row>
    <row r="286" spans="2:8" s="154" customFormat="1" ht="18" customHeight="1" hidden="1">
      <c r="B286" s="225" t="s">
        <v>777</v>
      </c>
      <c r="C286" s="226" t="s">
        <v>755</v>
      </c>
      <c r="D286" s="227">
        <v>0.24</v>
      </c>
      <c r="E286" s="151">
        <v>0</v>
      </c>
      <c r="F286" s="143">
        <v>0</v>
      </c>
      <c r="G286" s="143">
        <v>0</v>
      </c>
      <c r="H286" s="151">
        <v>0</v>
      </c>
    </row>
    <row r="287" spans="2:8" s="154" customFormat="1" ht="18" customHeight="1" hidden="1">
      <c r="B287" s="225" t="s">
        <v>720</v>
      </c>
      <c r="C287" s="228"/>
      <c r="D287" s="229"/>
      <c r="E287" s="229"/>
      <c r="F287" s="229"/>
      <c r="G287" s="229"/>
      <c r="H287" s="229"/>
    </row>
    <row r="288" spans="2:8" s="154" customFormat="1" ht="18" customHeight="1" hidden="1">
      <c r="B288" s="230" t="s">
        <v>721</v>
      </c>
      <c r="C288" s="231"/>
      <c r="D288" s="232"/>
      <c r="E288" s="232"/>
      <c r="F288" s="232"/>
      <c r="G288" s="232"/>
      <c r="H288" s="232"/>
    </row>
    <row r="289" spans="2:8" s="154" customFormat="1" ht="18.75" customHeight="1">
      <c r="B289" s="233" t="s">
        <v>722</v>
      </c>
      <c r="C289" s="234" t="s">
        <v>756</v>
      </c>
      <c r="D289" s="235"/>
      <c r="E289" s="236">
        <f>E284+E287+E288</f>
        <v>0</v>
      </c>
      <c r="F289" s="236">
        <f>F284+F287+F288</f>
        <v>0</v>
      </c>
      <c r="G289" s="236">
        <f>G284+G287+G288</f>
        <v>0</v>
      </c>
      <c r="H289" s="236">
        <f>H284+H287+H288</f>
        <v>0</v>
      </c>
    </row>
    <row r="290" s="154" customFormat="1" ht="13.5" customHeight="1"/>
    <row r="291" spans="2:12" s="57" customFormat="1" ht="24.75" customHeight="1">
      <c r="B291" s="733" t="s">
        <v>723</v>
      </c>
      <c r="C291" s="733"/>
      <c r="D291" s="579" t="s">
        <v>667</v>
      </c>
      <c r="E291" s="579" t="s">
        <v>668</v>
      </c>
      <c r="F291" s="154"/>
      <c r="G291" s="154"/>
      <c r="H291" s="154"/>
      <c r="I291" s="154"/>
      <c r="J291" s="154"/>
      <c r="K291" s="154"/>
      <c r="L291" s="154"/>
    </row>
    <row r="292" spans="2:12" s="57" customFormat="1" ht="15" customHeight="1" hidden="1">
      <c r="B292" s="659" t="s">
        <v>358</v>
      </c>
      <c r="C292" s="662" t="s">
        <v>158</v>
      </c>
      <c r="D292" s="633">
        <v>0</v>
      </c>
      <c r="E292" s="633">
        <v>0</v>
      </c>
      <c r="F292" s="154"/>
      <c r="G292" s="154"/>
      <c r="H292" s="154"/>
      <c r="I292" s="154"/>
      <c r="J292" s="154"/>
      <c r="K292" s="154"/>
      <c r="L292" s="154"/>
    </row>
    <row r="293" spans="2:12" s="57" customFormat="1" ht="20.25" customHeight="1">
      <c r="B293" s="659" t="s">
        <v>359</v>
      </c>
      <c r="C293" s="662" t="s">
        <v>159</v>
      </c>
      <c r="D293" s="581">
        <v>104840800</v>
      </c>
      <c r="E293" s="581">
        <v>86832800</v>
      </c>
      <c r="F293" s="154"/>
      <c r="G293" s="154"/>
      <c r="H293" s="154"/>
      <c r="I293" s="154"/>
      <c r="J293" s="154"/>
      <c r="K293" s="154"/>
      <c r="L293" s="154"/>
    </row>
    <row r="294" spans="2:12" s="57" customFormat="1" ht="18.75" customHeight="1">
      <c r="B294" s="663" t="s">
        <v>971</v>
      </c>
      <c r="C294" s="664" t="s">
        <v>687</v>
      </c>
      <c r="D294" s="581">
        <v>27276462</v>
      </c>
      <c r="E294" s="581">
        <v>30986000</v>
      </c>
      <c r="F294" s="154"/>
      <c r="G294" s="176"/>
      <c r="H294" s="154"/>
      <c r="I294" s="154"/>
      <c r="J294" s="154"/>
      <c r="K294" s="154"/>
      <c r="L294" s="154"/>
    </row>
    <row r="295" spans="2:12" s="158" customFormat="1" ht="15" customHeight="1" hidden="1">
      <c r="B295" s="665" t="s">
        <v>360</v>
      </c>
      <c r="C295" s="662" t="s">
        <v>160</v>
      </c>
      <c r="D295" s="581">
        <v>0</v>
      </c>
      <c r="E295" s="581">
        <v>0</v>
      </c>
      <c r="F295" s="161"/>
      <c r="G295" s="194"/>
      <c r="H295" s="161"/>
      <c r="I295" s="161"/>
      <c r="J295" s="161"/>
      <c r="K295" s="161"/>
      <c r="L295" s="161"/>
    </row>
    <row r="296" spans="2:12" s="158" customFormat="1" ht="18.75" customHeight="1">
      <c r="B296" s="665" t="s">
        <v>361</v>
      </c>
      <c r="C296" s="666" t="s">
        <v>684</v>
      </c>
      <c r="D296" s="581">
        <v>329204080</v>
      </c>
      <c r="E296" s="581">
        <v>304137080</v>
      </c>
      <c r="F296" s="308"/>
      <c r="G296" s="195"/>
      <c r="H296" s="195"/>
      <c r="I296" s="161"/>
      <c r="J296" s="161"/>
      <c r="K296" s="161"/>
      <c r="L296" s="161"/>
    </row>
    <row r="297" spans="2:12" s="362" customFormat="1" ht="20.25" customHeight="1">
      <c r="B297" s="587" t="s">
        <v>234</v>
      </c>
      <c r="C297" s="667"/>
      <c r="D297" s="668">
        <f>SUM(D292:D296)</f>
        <v>461321342</v>
      </c>
      <c r="E297" s="669">
        <f>SUM(E292:E296)</f>
        <v>421955880</v>
      </c>
      <c r="F297" s="364"/>
      <c r="G297" s="364"/>
      <c r="H297" s="364"/>
      <c r="I297" s="363"/>
      <c r="J297" s="363"/>
      <c r="K297" s="363"/>
      <c r="L297" s="363"/>
    </row>
    <row r="298" spans="2:12" s="57" customFormat="1" ht="12" customHeight="1">
      <c r="B298" s="670"/>
      <c r="C298" s="670"/>
      <c r="D298" s="627"/>
      <c r="E298" s="627"/>
      <c r="F298" s="176"/>
      <c r="G298" s="174"/>
      <c r="H298" s="154"/>
      <c r="I298" s="154"/>
      <c r="J298" s="154"/>
      <c r="K298" s="154"/>
      <c r="L298" s="154"/>
    </row>
    <row r="299" spans="2:12" s="57" customFormat="1" ht="20.25" customHeight="1">
      <c r="B299" s="578" t="s">
        <v>724</v>
      </c>
      <c r="C299" s="578"/>
      <c r="D299" s="579" t="s">
        <v>667</v>
      </c>
      <c r="E299" s="579" t="s">
        <v>668</v>
      </c>
      <c r="F299" s="154"/>
      <c r="G299" s="176"/>
      <c r="H299" s="154"/>
      <c r="I299" s="154"/>
      <c r="J299" s="154"/>
      <c r="K299" s="154"/>
      <c r="L299" s="154"/>
    </row>
    <row r="300" spans="2:12" s="57" customFormat="1" ht="16.5" customHeight="1" hidden="1">
      <c r="B300" s="659" t="s">
        <v>362</v>
      </c>
      <c r="C300" s="659"/>
      <c r="D300" s="354"/>
      <c r="E300" s="354"/>
      <c r="F300" s="154"/>
      <c r="G300" s="176"/>
      <c r="H300" s="154"/>
      <c r="I300" s="154"/>
      <c r="J300" s="154"/>
      <c r="K300" s="154"/>
      <c r="L300" s="154"/>
    </row>
    <row r="301" spans="2:12" s="57" customFormat="1" ht="16.5" customHeight="1" hidden="1">
      <c r="B301" s="659" t="s">
        <v>363</v>
      </c>
      <c r="C301" s="659"/>
      <c r="D301" s="354"/>
      <c r="E301" s="354"/>
      <c r="F301" s="154"/>
      <c r="G301" s="154"/>
      <c r="H301" s="154"/>
      <c r="I301" s="154"/>
      <c r="J301" s="154"/>
      <c r="K301" s="154"/>
      <c r="L301" s="154"/>
    </row>
    <row r="302" spans="2:12" s="57" customFormat="1" ht="19.5" customHeight="1">
      <c r="B302" s="671" t="s">
        <v>234</v>
      </c>
      <c r="C302" s="671"/>
      <c r="D302" s="672">
        <v>0</v>
      </c>
      <c r="E302" s="672">
        <v>0</v>
      </c>
      <c r="F302" s="154"/>
      <c r="G302" s="154"/>
      <c r="H302" s="154"/>
      <c r="I302" s="154"/>
      <c r="J302" s="154"/>
      <c r="K302" s="154"/>
      <c r="L302" s="154"/>
    </row>
    <row r="303" spans="2:12" s="57" customFormat="1" ht="8.25" customHeight="1">
      <c r="B303" s="152"/>
      <c r="C303" s="152"/>
      <c r="D303" s="154"/>
      <c r="E303" s="154"/>
      <c r="F303" s="154"/>
      <c r="G303" s="154"/>
      <c r="H303" s="154"/>
      <c r="I303" s="154"/>
      <c r="J303" s="154"/>
      <c r="K303" s="154"/>
      <c r="L303" s="154"/>
    </row>
    <row r="304" spans="2:8" s="206" customFormat="1" ht="21" customHeight="1">
      <c r="B304" s="218" t="s">
        <v>725</v>
      </c>
      <c r="C304" s="237"/>
      <c r="D304" s="220" t="s">
        <v>714</v>
      </c>
      <c r="E304" s="220" t="s">
        <v>715</v>
      </c>
      <c r="F304" s="220" t="s">
        <v>716</v>
      </c>
      <c r="G304" s="220" t="s">
        <v>717</v>
      </c>
      <c r="H304" s="220" t="s">
        <v>718</v>
      </c>
    </row>
    <row r="305" spans="2:8" s="154" customFormat="1" ht="18" customHeight="1" hidden="1">
      <c r="B305" s="221" t="s">
        <v>726</v>
      </c>
      <c r="C305" s="222"/>
      <c r="D305" s="238"/>
      <c r="E305" s="238"/>
      <c r="F305" s="238"/>
      <c r="G305" s="238"/>
      <c r="H305" s="238"/>
    </row>
    <row r="306" spans="2:8" s="154" customFormat="1" ht="18" customHeight="1" hidden="1">
      <c r="B306" s="225" t="s">
        <v>719</v>
      </c>
      <c r="C306" s="228"/>
      <c r="D306" s="229"/>
      <c r="E306" s="229"/>
      <c r="F306" s="229"/>
      <c r="G306" s="229"/>
      <c r="H306" s="229"/>
    </row>
    <row r="307" spans="2:8" s="154" customFormat="1" ht="18" customHeight="1" hidden="1">
      <c r="B307" s="225" t="s">
        <v>721</v>
      </c>
      <c r="C307" s="228"/>
      <c r="D307" s="229"/>
      <c r="E307" s="229"/>
      <c r="F307" s="229"/>
      <c r="G307" s="229"/>
      <c r="H307" s="229"/>
    </row>
    <row r="308" spans="2:8" s="154" customFormat="1" ht="18" customHeight="1" hidden="1">
      <c r="B308" s="225" t="s">
        <v>727</v>
      </c>
      <c r="C308" s="228"/>
      <c r="D308" s="229"/>
      <c r="E308" s="229"/>
      <c r="F308" s="229"/>
      <c r="G308" s="229"/>
      <c r="H308" s="229"/>
    </row>
    <row r="309" spans="2:8" s="154" customFormat="1" ht="15" hidden="1">
      <c r="B309" s="239" t="s">
        <v>728</v>
      </c>
      <c r="C309" s="240"/>
      <c r="D309" s="229"/>
      <c r="E309" s="229"/>
      <c r="F309" s="229"/>
      <c r="G309" s="229"/>
      <c r="H309" s="229"/>
    </row>
    <row r="310" spans="2:8" s="154" customFormat="1" ht="15" hidden="1">
      <c r="B310" s="241" t="s">
        <v>729</v>
      </c>
      <c r="C310" s="242"/>
      <c r="D310" s="232"/>
      <c r="E310" s="232"/>
      <c r="F310" s="232"/>
      <c r="G310" s="232"/>
      <c r="H310" s="232"/>
    </row>
    <row r="311" spans="2:8" s="188" customFormat="1" ht="16.5" customHeight="1">
      <c r="B311" s="243" t="s">
        <v>234</v>
      </c>
      <c r="C311" s="244"/>
      <c r="D311" s="235"/>
      <c r="E311" s="235"/>
      <c r="F311" s="235"/>
      <c r="G311" s="235"/>
      <c r="H311" s="235"/>
    </row>
    <row r="312" spans="2:8" s="188" customFormat="1" ht="9" customHeight="1">
      <c r="B312" s="351"/>
      <c r="C312" s="352"/>
      <c r="D312" s="353"/>
      <c r="E312" s="353"/>
      <c r="F312" s="353"/>
      <c r="G312" s="353"/>
      <c r="H312" s="353"/>
    </row>
    <row r="313" spans="2:12" s="57" customFormat="1" ht="26.25" customHeight="1">
      <c r="B313" s="736" t="s">
        <v>955</v>
      </c>
      <c r="C313" s="736"/>
      <c r="D313" s="736"/>
      <c r="E313" s="579" t="s">
        <v>667</v>
      </c>
      <c r="F313" s="579" t="s">
        <v>668</v>
      </c>
      <c r="G313" s="154"/>
      <c r="H313" s="154"/>
      <c r="I313" s="154"/>
      <c r="J313" s="154"/>
      <c r="K313" s="154"/>
      <c r="L313" s="154"/>
    </row>
    <row r="314" spans="2:12" s="57" customFormat="1" ht="19.5" customHeight="1">
      <c r="B314" s="674" t="s">
        <v>730</v>
      </c>
      <c r="C314" s="662" t="s">
        <v>798</v>
      </c>
      <c r="D314" s="662"/>
      <c r="E314" s="581">
        <v>6701532</v>
      </c>
      <c r="F314" s="581">
        <v>8169813</v>
      </c>
      <c r="G314" s="154"/>
      <c r="H314" s="154"/>
      <c r="I314" s="154"/>
      <c r="J314" s="154"/>
      <c r="K314" s="154"/>
      <c r="L314" s="154"/>
    </row>
    <row r="315" spans="2:12" s="57" customFormat="1" ht="18.75" customHeight="1" hidden="1">
      <c r="B315" s="674" t="s">
        <v>832</v>
      </c>
      <c r="C315" s="673"/>
      <c r="D315" s="673"/>
      <c r="E315" s="581"/>
      <c r="F315" s="581"/>
      <c r="G315" s="154"/>
      <c r="H315" s="154"/>
      <c r="I315" s="154"/>
      <c r="J315" s="154"/>
      <c r="K315" s="154"/>
      <c r="L315" s="154"/>
    </row>
    <row r="316" spans="2:12" s="57" customFormat="1" ht="18.75" customHeight="1" hidden="1">
      <c r="B316" s="674" t="s">
        <v>806</v>
      </c>
      <c r="C316" s="662" t="s">
        <v>807</v>
      </c>
      <c r="D316" s="673"/>
      <c r="E316" s="581">
        <v>0</v>
      </c>
      <c r="F316" s="581">
        <v>0</v>
      </c>
      <c r="G316" s="154"/>
      <c r="H316" s="154"/>
      <c r="I316" s="154"/>
      <c r="J316" s="154"/>
      <c r="K316" s="154"/>
      <c r="L316" s="154"/>
    </row>
    <row r="317" spans="2:12" s="57" customFormat="1" ht="19.5" customHeight="1">
      <c r="B317" s="674" t="s">
        <v>833</v>
      </c>
      <c r="C317" s="662" t="s">
        <v>799</v>
      </c>
      <c r="D317" s="662"/>
      <c r="E317" s="581">
        <v>19628455</v>
      </c>
      <c r="F317" s="581">
        <v>2658155</v>
      </c>
      <c r="G317" s="154"/>
      <c r="H317" s="154"/>
      <c r="I317" s="154"/>
      <c r="J317" s="154"/>
      <c r="K317" s="154"/>
      <c r="L317" s="154"/>
    </row>
    <row r="318" spans="2:12" s="57" customFormat="1" ht="19.5" customHeight="1">
      <c r="B318" s="674" t="s">
        <v>895</v>
      </c>
      <c r="C318" s="664" t="s">
        <v>897</v>
      </c>
      <c r="D318" s="662"/>
      <c r="E318" s="581">
        <v>10165007812</v>
      </c>
      <c r="F318" s="581">
        <v>11856038798</v>
      </c>
      <c r="G318" s="154"/>
      <c r="H318" s="154"/>
      <c r="I318" s="154"/>
      <c r="J318" s="154"/>
      <c r="K318" s="154"/>
      <c r="L318" s="154"/>
    </row>
    <row r="319" spans="2:12" s="57" customFormat="1" ht="19.5" customHeight="1">
      <c r="B319" s="674" t="s">
        <v>896</v>
      </c>
      <c r="C319" s="664" t="s">
        <v>898</v>
      </c>
      <c r="D319" s="662"/>
      <c r="E319" s="581">
        <v>1034444000</v>
      </c>
      <c r="F319" s="581">
        <v>1072305000</v>
      </c>
      <c r="G319" s="154"/>
      <c r="H319" s="154"/>
      <c r="I319" s="154"/>
      <c r="J319" s="154"/>
      <c r="K319" s="154"/>
      <c r="L319" s="154"/>
    </row>
    <row r="320" spans="2:12" s="362" customFormat="1" ht="18.75" customHeight="1">
      <c r="B320" s="587" t="s">
        <v>234</v>
      </c>
      <c r="C320" s="675"/>
      <c r="D320" s="676"/>
      <c r="E320" s="668">
        <f>SUM(E314:E319)</f>
        <v>11225781799</v>
      </c>
      <c r="F320" s="668">
        <f>SUM(F314:F319)</f>
        <v>12939171766</v>
      </c>
      <c r="G320" s="363"/>
      <c r="H320" s="363"/>
      <c r="I320" s="363"/>
      <c r="J320" s="363"/>
      <c r="K320" s="363"/>
      <c r="L320" s="363"/>
    </row>
    <row r="321" spans="2:12" s="362" customFormat="1" ht="12.75" customHeight="1">
      <c r="B321" s="587"/>
      <c r="C321" s="675"/>
      <c r="D321" s="676"/>
      <c r="E321" s="668"/>
      <c r="F321" s="668"/>
      <c r="G321" s="363"/>
      <c r="H321" s="363"/>
      <c r="I321" s="363"/>
      <c r="J321" s="363"/>
      <c r="K321" s="363"/>
      <c r="L321" s="363"/>
    </row>
    <row r="322" spans="2:12" s="57" customFormat="1" ht="21" customHeight="1">
      <c r="B322" s="736" t="s">
        <v>822</v>
      </c>
      <c r="C322" s="736"/>
      <c r="D322" s="736"/>
      <c r="E322" s="579" t="s">
        <v>680</v>
      </c>
      <c r="F322" s="579" t="s">
        <v>681</v>
      </c>
      <c r="G322" s="154"/>
      <c r="H322" s="154"/>
      <c r="I322" s="154"/>
      <c r="J322" s="154"/>
      <c r="K322" s="154"/>
      <c r="L322" s="154"/>
    </row>
    <row r="323" spans="2:12" s="57" customFormat="1" ht="20.25" customHeight="1">
      <c r="B323" s="674" t="s">
        <v>731</v>
      </c>
      <c r="C323" s="677" t="s">
        <v>142</v>
      </c>
      <c r="D323" s="678"/>
      <c r="E323" s="679">
        <v>81574369856</v>
      </c>
      <c r="F323" s="679">
        <v>81385622505</v>
      </c>
      <c r="G323" s="154"/>
      <c r="H323" s="154"/>
      <c r="I323" s="154"/>
      <c r="J323" s="154"/>
      <c r="K323" s="154"/>
      <c r="L323" s="154"/>
    </row>
    <row r="324" spans="2:12" s="57" customFormat="1" ht="20.25" customHeight="1">
      <c r="B324" s="674" t="s">
        <v>732</v>
      </c>
      <c r="C324" s="677" t="s">
        <v>142</v>
      </c>
      <c r="D324" s="678" t="s">
        <v>956</v>
      </c>
      <c r="E324" s="679">
        <v>0</v>
      </c>
      <c r="F324" s="680">
        <v>0</v>
      </c>
      <c r="G324" s="154"/>
      <c r="H324" s="154"/>
      <c r="I324" s="154"/>
      <c r="J324" s="154"/>
      <c r="K324" s="154"/>
      <c r="L324" s="154"/>
    </row>
    <row r="325" spans="2:12" s="57" customFormat="1" ht="19.5" customHeight="1">
      <c r="B325" s="674" t="s">
        <v>733</v>
      </c>
      <c r="C325" s="677" t="s">
        <v>142</v>
      </c>
      <c r="D325" s="678" t="s">
        <v>957</v>
      </c>
      <c r="E325" s="679">
        <v>0</v>
      </c>
      <c r="F325" s="680">
        <v>188747351</v>
      </c>
      <c r="G325" s="154"/>
      <c r="H325" s="154"/>
      <c r="I325" s="154"/>
      <c r="J325" s="154"/>
      <c r="K325" s="154"/>
      <c r="L325" s="154"/>
    </row>
    <row r="326" spans="2:12" s="57" customFormat="1" ht="20.25" customHeight="1">
      <c r="B326" s="674" t="s">
        <v>734</v>
      </c>
      <c r="C326" s="677" t="s">
        <v>142</v>
      </c>
      <c r="D326" s="681"/>
      <c r="E326" s="679">
        <v>81574369856</v>
      </c>
      <c r="F326" s="679">
        <v>81574369856</v>
      </c>
      <c r="G326" s="154"/>
      <c r="H326" s="154"/>
      <c r="I326" s="154"/>
      <c r="J326" s="154"/>
      <c r="K326" s="154"/>
      <c r="L326" s="154"/>
    </row>
    <row r="327" spans="2:12" s="57" customFormat="1" ht="15.75" customHeight="1">
      <c r="B327" s="196"/>
      <c r="C327" s="248"/>
      <c r="D327" s="247"/>
      <c r="E327" s="309"/>
      <c r="F327" s="309"/>
      <c r="G327" s="154"/>
      <c r="H327" s="154"/>
      <c r="I327" s="154"/>
      <c r="J327" s="154"/>
      <c r="K327" s="154"/>
      <c r="L327" s="154"/>
    </row>
    <row r="328" spans="2:12" s="57" customFormat="1" ht="18.75" customHeight="1">
      <c r="B328" s="152" t="s">
        <v>639</v>
      </c>
      <c r="C328" s="153"/>
      <c r="D328" s="154"/>
      <c r="E328" s="154"/>
      <c r="F328" s="154"/>
      <c r="G328" s="197"/>
      <c r="H328" s="154"/>
      <c r="I328" s="154"/>
      <c r="J328" s="154"/>
      <c r="K328" s="154"/>
      <c r="L328" s="154"/>
    </row>
    <row r="329" spans="2:12" s="57" customFormat="1" ht="22.5" customHeight="1">
      <c r="B329" s="188" t="s">
        <v>640</v>
      </c>
      <c r="C329" s="198"/>
      <c r="D329" s="154"/>
      <c r="E329" s="154"/>
      <c r="F329" s="154"/>
      <c r="G329" s="154"/>
      <c r="H329" s="154"/>
      <c r="I329" s="154"/>
      <c r="J329" s="154"/>
      <c r="K329" s="154"/>
      <c r="L329" s="154"/>
    </row>
    <row r="330" spans="2:12" s="57" customFormat="1" ht="21.75" customHeight="1">
      <c r="B330" s="188" t="s">
        <v>102</v>
      </c>
      <c r="C330" s="188"/>
      <c r="D330" s="154"/>
      <c r="E330" s="154"/>
      <c r="F330" s="154"/>
      <c r="G330" s="154"/>
      <c r="H330" s="154"/>
      <c r="I330" s="154"/>
      <c r="J330" s="154"/>
      <c r="K330" s="154"/>
      <c r="L330" s="154"/>
    </row>
    <row r="331" spans="6:12" s="57" customFormat="1" ht="15" customHeight="1" hidden="1">
      <c r="F331" s="154"/>
      <c r="G331" s="191" t="s">
        <v>680</v>
      </c>
      <c r="H331" s="191" t="s">
        <v>681</v>
      </c>
      <c r="I331" s="154"/>
      <c r="J331" s="154"/>
      <c r="K331" s="154"/>
      <c r="L331" s="154"/>
    </row>
    <row r="332" spans="2:12" s="57" customFormat="1" ht="18.75" customHeight="1" hidden="1">
      <c r="B332" s="154" t="s">
        <v>105</v>
      </c>
      <c r="C332" s="157"/>
      <c r="D332" s="154"/>
      <c r="E332" s="157"/>
      <c r="F332" s="157"/>
      <c r="G332" s="154"/>
      <c r="H332" s="154"/>
      <c r="I332" s="154"/>
      <c r="J332" s="154"/>
      <c r="K332" s="154"/>
      <c r="L332" s="154"/>
    </row>
    <row r="333" spans="2:12" s="57" customFormat="1" ht="18.75" customHeight="1" hidden="1">
      <c r="B333" s="154" t="s">
        <v>106</v>
      </c>
      <c r="C333" s="157"/>
      <c r="D333" s="154"/>
      <c r="E333" s="154"/>
      <c r="F333" s="184"/>
      <c r="G333" s="157"/>
      <c r="H333" s="154"/>
      <c r="I333" s="154"/>
      <c r="J333" s="154"/>
      <c r="K333" s="154"/>
      <c r="L333" s="154"/>
    </row>
    <row r="334" spans="2:12" s="57" customFormat="1" ht="22.5" customHeight="1">
      <c r="B334" s="188" t="s">
        <v>769</v>
      </c>
      <c r="C334" s="188"/>
      <c r="E334" s="175"/>
      <c r="F334" s="154"/>
      <c r="G334" s="154"/>
      <c r="H334" s="154"/>
      <c r="I334" s="154"/>
      <c r="J334" s="154"/>
      <c r="K334" s="154"/>
      <c r="L334" s="154"/>
    </row>
    <row r="335" spans="2:12" s="57" customFormat="1" ht="17.25" customHeight="1" hidden="1">
      <c r="B335" s="198"/>
      <c r="C335" s="198"/>
      <c r="F335" s="154"/>
      <c r="G335" s="191" t="s">
        <v>680</v>
      </c>
      <c r="H335" s="191" t="s">
        <v>681</v>
      </c>
      <c r="I335" s="154"/>
      <c r="J335" s="154"/>
      <c r="K335" s="154"/>
      <c r="L335" s="154"/>
    </row>
    <row r="336" spans="2:12" s="57" customFormat="1" ht="17.25" customHeight="1" hidden="1">
      <c r="B336" s="154" t="s">
        <v>574</v>
      </c>
      <c r="C336" s="199"/>
      <c r="D336" s="154"/>
      <c r="E336" s="154"/>
      <c r="F336" s="157"/>
      <c r="G336" s="157"/>
      <c r="H336" s="154"/>
      <c r="I336" s="154"/>
      <c r="J336" s="154"/>
      <c r="K336" s="154"/>
      <c r="L336" s="154"/>
    </row>
    <row r="337" spans="2:12" s="57" customFormat="1" ht="17.25" customHeight="1" hidden="1">
      <c r="B337" s="154" t="s">
        <v>29</v>
      </c>
      <c r="C337" s="157"/>
      <c r="D337" s="154"/>
      <c r="E337" s="154"/>
      <c r="F337" s="154"/>
      <c r="G337" s="154"/>
      <c r="H337" s="154"/>
      <c r="I337" s="157"/>
      <c r="J337" s="154"/>
      <c r="K337" s="157"/>
      <c r="L337" s="154"/>
    </row>
    <row r="338" spans="2:12" s="57" customFormat="1" ht="8.25" customHeight="1" hidden="1">
      <c r="B338" s="188"/>
      <c r="C338" s="188"/>
      <c r="D338" s="154"/>
      <c r="E338" s="154"/>
      <c r="F338" s="154"/>
      <c r="G338" s="154"/>
      <c r="H338" s="154"/>
      <c r="I338" s="154"/>
      <c r="J338" s="154"/>
      <c r="K338" s="154"/>
      <c r="L338" s="154"/>
    </row>
    <row r="339" spans="2:12" s="57" customFormat="1" ht="21.75" customHeight="1">
      <c r="B339" s="200" t="s">
        <v>736</v>
      </c>
      <c r="C339" s="198"/>
      <c r="D339" s="154"/>
      <c r="E339" s="154"/>
      <c r="F339" s="154"/>
      <c r="G339" s="154"/>
      <c r="H339" s="154"/>
      <c r="I339" s="154"/>
      <c r="J339" s="154"/>
      <c r="K339" s="154"/>
      <c r="L339" s="154"/>
    </row>
    <row r="340" spans="2:12" s="57" customFormat="1" ht="18" customHeight="1" hidden="1">
      <c r="B340" s="199" t="s">
        <v>759</v>
      </c>
      <c r="C340" s="198"/>
      <c r="D340" s="154"/>
      <c r="E340" s="154"/>
      <c r="F340" s="154"/>
      <c r="G340" s="154"/>
      <c r="H340" s="154"/>
      <c r="I340" s="154"/>
      <c r="J340" s="154"/>
      <c r="K340" s="154"/>
      <c r="L340" s="154"/>
    </row>
    <row r="341" spans="2:12" s="57" customFormat="1" ht="18" customHeight="1" hidden="1">
      <c r="B341" s="199" t="s">
        <v>758</v>
      </c>
      <c r="C341" s="198"/>
      <c r="D341" s="154"/>
      <c r="E341" s="154"/>
      <c r="F341" s="154"/>
      <c r="G341" s="154"/>
      <c r="H341" s="154"/>
      <c r="I341" s="154"/>
      <c r="J341" s="154"/>
      <c r="K341" s="154"/>
      <c r="L341" s="154"/>
    </row>
    <row r="342" spans="2:12" s="57" customFormat="1" ht="18" customHeight="1" hidden="1">
      <c r="B342" s="199" t="s">
        <v>760</v>
      </c>
      <c r="C342" s="198"/>
      <c r="D342" s="154"/>
      <c r="E342" s="154"/>
      <c r="F342" s="154"/>
      <c r="G342" s="154"/>
      <c r="H342" s="154"/>
      <c r="I342" s="154"/>
      <c r="J342" s="154"/>
      <c r="K342" s="154"/>
      <c r="L342" s="154"/>
    </row>
    <row r="343" spans="2:12" s="57" customFormat="1" ht="18" customHeight="1" hidden="1">
      <c r="B343" s="199" t="s">
        <v>761</v>
      </c>
      <c r="C343" s="198"/>
      <c r="D343" s="154"/>
      <c r="E343" s="154"/>
      <c r="F343" s="154"/>
      <c r="G343" s="154"/>
      <c r="H343" s="154"/>
      <c r="I343" s="154"/>
      <c r="J343" s="154"/>
      <c r="K343" s="154"/>
      <c r="L343" s="154"/>
    </row>
    <row r="344" spans="2:12" s="57" customFormat="1" ht="18" customHeight="1" hidden="1">
      <c r="B344" s="199" t="s">
        <v>762</v>
      </c>
      <c r="C344" s="198"/>
      <c r="D344" s="154"/>
      <c r="E344" s="154"/>
      <c r="F344" s="154"/>
      <c r="G344" s="154"/>
      <c r="H344" s="154"/>
      <c r="I344" s="154"/>
      <c r="J344" s="154"/>
      <c r="K344" s="154"/>
      <c r="L344" s="154"/>
    </row>
    <row r="345" spans="2:12" s="57" customFormat="1" ht="18" customHeight="1" hidden="1">
      <c r="B345" s="199" t="s">
        <v>763</v>
      </c>
      <c r="C345" s="198"/>
      <c r="D345" s="154"/>
      <c r="E345" s="154"/>
      <c r="F345" s="154"/>
      <c r="G345" s="154"/>
      <c r="H345" s="154"/>
      <c r="I345" s="154"/>
      <c r="J345" s="154"/>
      <c r="K345" s="154"/>
      <c r="L345" s="154"/>
    </row>
    <row r="346" spans="2:12" s="57" customFormat="1" ht="18" customHeight="1" hidden="1">
      <c r="B346" s="199" t="s">
        <v>764</v>
      </c>
      <c r="C346" s="198"/>
      <c r="D346" s="154"/>
      <c r="E346" s="154"/>
      <c r="F346" s="154"/>
      <c r="G346" s="154"/>
      <c r="H346" s="154"/>
      <c r="I346" s="154"/>
      <c r="J346" s="154"/>
      <c r="K346" s="154"/>
      <c r="L346" s="154"/>
    </row>
    <row r="347" spans="2:12" s="57" customFormat="1" ht="21.75" customHeight="1">
      <c r="B347" s="198" t="s">
        <v>735</v>
      </c>
      <c r="C347" s="198"/>
      <c r="D347" s="154"/>
      <c r="E347" s="154"/>
      <c r="F347" s="176"/>
      <c r="G347" s="154"/>
      <c r="H347" s="154"/>
      <c r="I347" s="154"/>
      <c r="J347" s="154"/>
      <c r="K347" s="154"/>
      <c r="L347" s="154"/>
    </row>
    <row r="348" spans="2:12" s="57" customFormat="1" ht="18.75" customHeight="1" hidden="1">
      <c r="B348" s="154" t="s">
        <v>104</v>
      </c>
      <c r="C348" s="157"/>
      <c r="D348" s="154"/>
      <c r="E348" s="154"/>
      <c r="F348" s="154"/>
      <c r="G348" s="154"/>
      <c r="H348" s="154"/>
      <c r="I348" s="154"/>
      <c r="J348" s="154"/>
      <c r="K348" s="154"/>
      <c r="L348" s="154"/>
    </row>
    <row r="349" spans="2:12" s="57" customFormat="1" ht="18.75" customHeight="1" hidden="1">
      <c r="B349" s="154" t="s">
        <v>103</v>
      </c>
      <c r="C349" s="157"/>
      <c r="D349" s="154"/>
      <c r="E349" s="154"/>
      <c r="F349" s="154"/>
      <c r="G349" s="154"/>
      <c r="H349" s="154"/>
      <c r="I349" s="154"/>
      <c r="J349" s="154"/>
      <c r="K349" s="154"/>
      <c r="L349" s="154"/>
    </row>
    <row r="350" spans="2:12" s="57" customFormat="1" ht="19.5" customHeight="1" hidden="1">
      <c r="B350" s="154" t="s">
        <v>30</v>
      </c>
      <c r="C350" s="157"/>
      <c r="D350" s="154"/>
      <c r="E350" s="154"/>
      <c r="F350" s="154"/>
      <c r="G350" s="154"/>
      <c r="H350" s="154"/>
      <c r="I350" s="154"/>
      <c r="J350" s="154"/>
      <c r="K350" s="154"/>
      <c r="L350" s="154"/>
    </row>
    <row r="351" spans="2:12" s="57" customFormat="1" ht="18" customHeight="1">
      <c r="B351" s="187"/>
      <c r="C351" s="187"/>
      <c r="D351" s="201"/>
      <c r="F351" s="202"/>
      <c r="G351" s="245" t="str">
        <f ca="1">" Lập ngày, "&amp;TEXT(NOW(),"dd/mm/yyyy ")</f>
        <v> Lập ngày, 17/04/2015 </v>
      </c>
      <c r="H351" s="203"/>
      <c r="I351" s="154"/>
      <c r="J351" s="154"/>
      <c r="K351" s="154"/>
      <c r="L351" s="154"/>
    </row>
    <row r="352" spans="2:12" s="57" customFormat="1" ht="18.75" customHeight="1">
      <c r="B352" s="189" t="s">
        <v>336</v>
      </c>
      <c r="C352" s="189"/>
      <c r="D352" s="189" t="s">
        <v>575</v>
      </c>
      <c r="E352" s="187"/>
      <c r="F352" s="204"/>
      <c r="G352" s="314" t="s">
        <v>796</v>
      </c>
      <c r="H352" s="203"/>
      <c r="I352" s="154"/>
      <c r="J352" s="154"/>
      <c r="K352" s="154"/>
      <c r="L352" s="154"/>
    </row>
    <row r="353" spans="2:12" s="57" customFormat="1" ht="20.25" customHeight="1">
      <c r="B353" s="354" t="s">
        <v>641</v>
      </c>
      <c r="C353" s="354"/>
      <c r="D353" s="354" t="s">
        <v>576</v>
      </c>
      <c r="E353" s="355"/>
      <c r="F353" s="356" t="s">
        <v>567</v>
      </c>
      <c r="G353" s="357"/>
      <c r="H353" s="203"/>
      <c r="I353" s="154"/>
      <c r="J353" s="154"/>
      <c r="K353" s="154"/>
      <c r="L353" s="154"/>
    </row>
    <row r="354" spans="2:12" s="57" customFormat="1" ht="15" customHeight="1">
      <c r="B354" s="205"/>
      <c r="C354" s="205"/>
      <c r="D354" s="205"/>
      <c r="E354" s="205"/>
      <c r="F354" s="205"/>
      <c r="G354" s="154"/>
      <c r="H354" s="154"/>
      <c r="I354" s="154"/>
      <c r="J354" s="154"/>
      <c r="K354" s="154"/>
      <c r="L354" s="154"/>
    </row>
    <row r="355" spans="2:12" s="57" customFormat="1" ht="15" customHeight="1">
      <c r="B355" s="206"/>
      <c r="C355" s="206"/>
      <c r="D355" s="154"/>
      <c r="E355" s="154"/>
      <c r="F355" s="154"/>
      <c r="G355" s="154"/>
      <c r="H355" s="154"/>
      <c r="I355" s="154"/>
      <c r="J355" s="154"/>
      <c r="K355" s="154"/>
      <c r="L355" s="154"/>
    </row>
    <row r="356" spans="7:9" s="57" customFormat="1" ht="15" customHeight="1">
      <c r="G356" s="172"/>
      <c r="H356" s="172"/>
      <c r="I356" s="172"/>
    </row>
    <row r="357" spans="7:9" s="57" customFormat="1" ht="15" customHeight="1">
      <c r="G357" s="172"/>
      <c r="H357" s="172"/>
      <c r="I357" s="172"/>
    </row>
    <row r="358" spans="7:9" s="57" customFormat="1" ht="15" customHeight="1">
      <c r="G358" s="172"/>
      <c r="H358" s="172"/>
      <c r="I358" s="172"/>
    </row>
    <row r="359" spans="2:9" s="207" customFormat="1" ht="15" customHeight="1">
      <c r="B359" s="208" t="s">
        <v>816</v>
      </c>
      <c r="D359" s="208" t="s">
        <v>286</v>
      </c>
      <c r="G359" s="732" t="s">
        <v>814</v>
      </c>
      <c r="H359" s="208"/>
      <c r="I359" s="208"/>
    </row>
  </sheetData>
  <sheetProtection/>
  <mergeCells count="22">
    <mergeCell ref="B1:C1"/>
    <mergeCell ref="B2:C2"/>
    <mergeCell ref="B191:B192"/>
    <mergeCell ref="F191:F192"/>
    <mergeCell ref="B322:D322"/>
    <mergeCell ref="B6:J6"/>
    <mergeCell ref="C257:E257"/>
    <mergeCell ref="B313:D313"/>
    <mergeCell ref="B161:B162"/>
    <mergeCell ref="E161:E162"/>
    <mergeCell ref="F161:F162"/>
    <mergeCell ref="E191:E192"/>
    <mergeCell ref="B257:B258"/>
    <mergeCell ref="H161:H162"/>
    <mergeCell ref="B291:C291"/>
    <mergeCell ref="H191:H192"/>
    <mergeCell ref="C161:C162"/>
    <mergeCell ref="D161:D162"/>
    <mergeCell ref="C191:C192"/>
    <mergeCell ref="G161:G162"/>
    <mergeCell ref="D191:D192"/>
    <mergeCell ref="G191:G192"/>
  </mergeCells>
  <dataValidations count="83">
    <dataValidation errorStyle="information" type="textLength" allowBlank="1" showInputMessage="1" showErrorMessage="1" error="XLBVal:2=0&#13;&#10;" sqref="E324 F263:G263 F268:G269 D174 D250:E250 F165:G165 G169 D227:E227 G177 F285:G286 E195:F195 D165 D169 D177">
      <formula1>0</formula1>
      <formula2>300</formula2>
    </dataValidation>
    <dataValidation errorStyle="information" type="textLength" allowBlank="1" showInputMessage="1" showErrorMessage="1" error="XLBVal:6=0&#13;&#10;" sqref="D292:E292 E316:F316 D295:E295 C263 C268 H285:H286 E285:E286 D164 D173 D228:E228 D225:E225">
      <formula1>0</formula1>
      <formula2>300</formula2>
    </dataValidation>
    <dataValidation errorStyle="information" type="textLength" allowBlank="1" showInputMessage="1" showErrorMessage="1" error="XLBVal:6=-30986000&#13;&#10;" sqref="E294">
      <formula1>0</formula1>
      <formula2>300</formula2>
    </dataValidation>
    <dataValidation errorStyle="information" type="textLength" allowBlank="1" showInputMessage="1" showErrorMessage="1" error="XLBVal:6=-45166238701&#13;&#10;" sqref="E315">
      <formula1>0</formula1>
      <formula2>300</formula2>
    </dataValidation>
    <dataValidation errorStyle="information" type="textLength" allowBlank="1" showInputMessage="1" showErrorMessage="1" error="XLBVal:6=-83564607971&#13;&#10;" sqref="E327:F327">
      <formula1>0</formula1>
      <formula2>300</formula2>
    </dataValidation>
    <dataValidation errorStyle="information" type="textLength" allowBlank="1" showInputMessage="1" showErrorMessage="1" error="XLBVal:6=-29813690637&#13;&#10;" sqref="F315">
      <formula1>0</formula1>
      <formula2>300</formula2>
    </dataValidation>
    <dataValidation errorStyle="information" type="textLength" allowBlank="1" showInputMessage="1" showErrorMessage="1" error="XLBVal:6=-608460978847&#13;&#10;" sqref="E320:F321">
      <formula1>0</formula1>
      <formula2>300</formula2>
    </dataValidation>
    <dataValidation errorStyle="information" type="textLength" allowBlank="1" showInputMessage="1" showErrorMessage="1" error="XLBVal:6=-1072305000&#13;&#10;" sqref="F319">
      <formula1>0</formula1>
      <formula2>300</formula2>
    </dataValidation>
    <dataValidation errorStyle="information" type="textLength" allowBlank="1" showInputMessage="1" showErrorMessage="1" error="XLBVal:6=-1034444000&#13;&#10;" sqref="E319">
      <formula1>0</formula1>
      <formula2>300</formula2>
    </dataValidation>
    <dataValidation errorStyle="information" type="textLength" allowBlank="1" showInputMessage="1" showErrorMessage="1" error="XLBVal:6=-329204080&#13;&#10;" sqref="D296">
      <formula1>0</formula1>
      <formula2>300</formula2>
    </dataValidation>
    <dataValidation errorStyle="information" type="textLength" allowBlank="1" showInputMessage="1" showErrorMessage="1" error="XLBVal:6=-6701532&#13;&#10;" sqref="E314">
      <formula1>0</formula1>
      <formula2>300</formula2>
    </dataValidation>
    <dataValidation errorStyle="information" type="textLength" allowBlank="1" showInputMessage="1" showErrorMessage="1" error="XLBVal:6=-19628455&#13;&#10;" sqref="E317">
      <formula1>0</formula1>
      <formula2>300</formula2>
    </dataValidation>
    <dataValidation errorStyle="information" type="textLength" allowBlank="1" showInputMessage="1" showErrorMessage="1" error="XLBVal:6=-304137080&#13;&#10;" sqref="E296">
      <formula1>0</formula1>
      <formula2>300</formula2>
    </dataValidation>
    <dataValidation errorStyle="information" type="textLength" allowBlank="1" showInputMessage="1" showErrorMessage="1" error="XLBVal:6=-8169813&#13;&#10;" sqref="F314">
      <formula1>0</formula1>
      <formula2>300</formula2>
    </dataValidation>
    <dataValidation errorStyle="information" type="textLength" allowBlank="1" showInputMessage="1" showErrorMessage="1" error="XLBVal:6=-2658155&#13;&#10;" sqref="F317">
      <formula1>0</formula1>
      <formula2>300</formula2>
    </dataValidation>
    <dataValidation errorStyle="information" type="textLength" allowBlank="1" showInputMessage="1" showErrorMessage="1" error="XLBVal:6=-104840800&#13;&#10;" sqref="D293">
      <formula1>0</formula1>
      <formula2>300</formula2>
    </dataValidation>
    <dataValidation errorStyle="information" type="textLength" allowBlank="1" showInputMessage="1" showErrorMessage="1" error="XLBVal:6=-86832800&#13;&#10;" sqref="E293">
      <formula1>0</formula1>
      <formula2>300</formula2>
    </dataValidation>
    <dataValidation errorStyle="information" type="textLength" allowBlank="1" showInputMessage="1" showErrorMessage="1" error="XLBVal:6=-27276462&#13;&#10;" sqref="D294">
      <formula1>0</formula1>
      <formula2>300</formula2>
    </dataValidation>
    <dataValidation errorStyle="information" type="textLength" allowBlank="1" showInputMessage="1" showErrorMessage="1" error="XLBVal:6=-10165007812&#13;&#10;" sqref="E318">
      <formula1>0</formula1>
      <formula2>300</formula2>
    </dataValidation>
    <dataValidation errorStyle="information" type="textLength" allowBlank="1" showInputMessage="1" showErrorMessage="1" error="XLBVal:6=-11856038798&#13;&#10;" sqref="F318">
      <formula1>0</formula1>
      <formula2>300</formula2>
    </dataValidation>
    <dataValidation errorStyle="information" type="textLength" allowBlank="1" showInputMessage="1" showErrorMessage="1" error="XLBVal:6=-81385622505&#13;&#10;" sqref="F323">
      <formula1>0</formula1>
      <formula2>300</formula2>
    </dataValidation>
    <dataValidation errorStyle="information" type="textLength" allowBlank="1" showInputMessage="1" showErrorMessage="1" error="XLBVal:6=131736000&#13;&#10;" sqref="C269">
      <formula1>0</formula1>
      <formula2>300</formula2>
    </dataValidation>
    <dataValidation errorStyle="information" type="textLength" allowBlank="1" showInputMessage="1" showErrorMessage="1" error="XLBVal:6=2395528121&#13;&#10;" sqref="E270">
      <formula1>0</formula1>
      <formula2>300</formula2>
    </dataValidation>
    <dataValidation errorStyle="information" type="textLength" allowBlank="1" showInputMessage="1" showErrorMessage="1" error="XLBVal:6=11568881&#13;&#10;" sqref="F270">
      <formula1>0</formula1>
      <formula2>300</formula2>
    </dataValidation>
    <dataValidation errorStyle="information" type="textLength" allowBlank="1" showInputMessage="1" showErrorMessage="1" error="XLBVal:6=191942782&#13;&#10;" sqref="G270">
      <formula1>0</formula1>
      <formula2>300</formula2>
    </dataValidation>
    <dataValidation errorStyle="information" type="textLength" allowBlank="1" showInputMessage="1" showErrorMessage="1" error="XLBVal:6=11102981809&#13;&#10;" sqref="F264">
      <formula1>0</formula1>
      <formula2>300</formula2>
    </dataValidation>
    <dataValidation errorStyle="information" type="textLength" allowBlank="1" showInputMessage="1" showErrorMessage="1" error="XLBVal:6=11415677660&#13;&#10;" sqref="G264">
      <formula1>0</formula1>
      <formula2>300</formula2>
    </dataValidation>
    <dataValidation errorStyle="information" type="textLength" allowBlank="1" showInputMessage="1" showErrorMessage="1" error="XLBVal:6=-574214503&#13;&#10;" sqref="D280">
      <formula1>0</formula1>
      <formula2>300</formula2>
    </dataValidation>
    <dataValidation errorStyle="information" type="textLength" allowBlank="1" showInputMessage="1" showErrorMessage="1" error="XLBVal:6=-297676003&#13;&#10;" sqref="E280">
      <formula1>0</formula1>
      <formula2>300</formula2>
    </dataValidation>
    <dataValidation errorStyle="information" type="textLength" allowBlank="1" showInputMessage="1" showErrorMessage="1" error="XLBVal:6=60600000&#13;&#10;" sqref="C265:C267 C261:C262">
      <formula1>0</formula1>
      <formula2>300</formula2>
    </dataValidation>
    <dataValidation errorStyle="information" type="textLength" allowBlank="1" showInputMessage="1" showErrorMessage="1" error="XLBVal:6=751400620&#13;&#10;" sqref="J270">
      <formula1>0</formula1>
      <formula2>300</formula2>
    </dataValidation>
    <dataValidation errorStyle="information" type="textLength" allowBlank="1" showInputMessage="1" showErrorMessage="1" error="XLBVal:6=516497030&#13;&#10;" sqref="C264">
      <formula1>0</formula1>
      <formula2>300</formula2>
    </dataValidation>
    <dataValidation errorStyle="information" type="textLength" allowBlank="1" showInputMessage="1" showErrorMessage="1" error="XLBVal:6=96431418976&#13;&#10;" sqref="C270">
      <formula1>0</formula1>
      <formula2>300</formula2>
    </dataValidation>
    <dataValidation errorStyle="information" type="textLength" allowBlank="1" showInputMessage="1" showErrorMessage="1" error="XLBVal:6=83564607971&#13;&#10;" sqref="K264">
      <formula1>0</formula1>
      <formula2>300</formula2>
    </dataValidation>
    <dataValidation errorStyle="information" type="textLength" allowBlank="1" showInputMessage="1" showErrorMessage="1" error="XLBVal:6=37990000&#13;&#10;" sqref="G261">
      <formula1>0</formula1>
      <formula2>300</formula2>
    </dataValidation>
    <dataValidation errorStyle="information" type="textLength" allowBlank="1" showInputMessage="1" showErrorMessage="1" error="XLBVal:6=-61883069&#13;&#10;" sqref="G250">
      <formula1>0</formula1>
      <formula2>300</formula2>
    </dataValidation>
    <dataValidation errorStyle="information" type="textLength" allowBlank="1" showInputMessage="1" showErrorMessage="1" error="XLBVal:6=2840522803&#13;&#10;" sqref="D249:E249">
      <formula1>0</formula1>
      <formula2>300</formula2>
    </dataValidation>
    <dataValidation errorStyle="information" type="textLength" allowBlank="1" showInputMessage="1" showErrorMessage="1" error="XLBVal:6=490365719&#13;&#10;" sqref="D223:D224">
      <formula1>0</formula1>
      <formula2>300</formula2>
    </dataValidation>
    <dataValidation errorStyle="information" type="textLength" allowBlank="1" showInputMessage="1" showErrorMessage="1" error="XLBVal:6=510553472&#13;&#10;" sqref="E223:E224">
      <formula1>0</formula1>
      <formula2>300</formula2>
    </dataValidation>
    <dataValidation errorStyle="information" type="textLength" allowBlank="1" showInputMessage="1" showErrorMessage="1" error="XLBVal:6=-2853637&#13;&#10;" sqref="D222">
      <formula1>0</formula1>
      <formula2>300</formula2>
    </dataValidation>
    <dataValidation errorStyle="information" type="textLength" allowBlank="1" showInputMessage="1" showErrorMessage="1" error="XLBVal:6=-600000&#13;&#10;" sqref="E222">
      <formula1>0</formula1>
      <formula2>300</formula2>
    </dataValidation>
    <dataValidation errorStyle="information" type="textLength" allowBlank="1" showInputMessage="1" showErrorMessage="1" error="XLBVal:6=-47032706&#13;&#10;" sqref="D226">
      <formula1>0</formula1>
      <formula2>300</formula2>
    </dataValidation>
    <dataValidation errorStyle="information" type="textLength" allowBlank="1" showInputMessage="1" showErrorMessage="1" error="XLBVal:6=-83691198&#13;&#10;" sqref="E226">
      <formula1>0</formula1>
      <formula2>300</formula2>
    </dataValidation>
    <dataValidation errorStyle="information" type="textLength" allowBlank="1" showInputMessage="1" showErrorMessage="1" error="XLBVal:6=157779449&#13;&#10;" sqref="D218">
      <formula1>0</formula1>
      <formula2>300</formula2>
    </dataValidation>
    <dataValidation errorStyle="information" type="textLength" allowBlank="1" showInputMessage="1" showErrorMessage="1" error="XLBVal:6=252932176&#13;&#10;" sqref="E218">
      <formula1>0</formula1>
      <formula2>300</formula2>
    </dataValidation>
    <dataValidation errorStyle="information" type="textLength" allowBlank="1" showInputMessage="1" showErrorMessage="1" error="XLBVal:6=12471872&#13;&#10;" sqref="F174">
      <formula1>0</formula1>
      <formula2>300</formula2>
    </dataValidation>
    <dataValidation errorStyle="information" type="textLength" allowBlank="1" showInputMessage="1" showErrorMessage="1" error="XLBVal:6=17021792&#13;&#10;" sqref="E204">
      <formula1>0</formula1>
      <formula2>300</formula2>
    </dataValidation>
    <dataValidation errorStyle="information" type="textLength" allowBlank="1" showInputMessage="1" showErrorMessage="1" error="XLBVal:6=491174770&#13;&#10;" sqref="E203">
      <formula1>0</formula1>
      <formula2>300</formula2>
    </dataValidation>
    <dataValidation errorStyle="information" type="textLength" allowBlank="1" showInputMessage="1" showErrorMessage="1" error="XLBVal:6=544697432&#13;&#10;" sqref="E194">
      <formula1>0</formula1>
      <formula2>300</formula2>
    </dataValidation>
    <dataValidation errorStyle="information" type="textLength" allowBlank="1" showInputMessage="1" showErrorMessage="1" error="XLBVal:6=14990182614&#13;&#10;" sqref="F194">
      <formula1>0</formula1>
      <formula2>300</formula2>
    </dataValidation>
    <dataValidation errorStyle="information" type="textLength" allowBlank="1" showInputMessage="1" showErrorMessage="1" error="XLBVal:6=940624&#13;&#10;" sqref="G174">
      <formula1>0</formula1>
      <formula2>300</formula2>
    </dataValidation>
    <dataValidation errorStyle="information" type="textLength" allowBlank="1" showInputMessage="1" showErrorMessage="1" error="XLBVal:6=16572119121&#13;&#10;" sqref="E164">
      <formula1>0</formula1>
      <formula2>300</formula2>
    </dataValidation>
    <dataValidation errorStyle="information" type="textLength" allowBlank="1" showInputMessage="1" showErrorMessage="1" error="XLBVal:6=458452581&#13;&#10;" sqref="F204">
      <formula1>0</formula1>
      <formula2>300</formula2>
    </dataValidation>
    <dataValidation errorStyle="information" type="textLength" allowBlank="1" showInputMessage="1" showErrorMessage="1" error="XLBVal:6=495605504&#13;&#10;" sqref="E174">
      <formula1>0</formula1>
      <formula2>300</formula2>
    </dataValidation>
    <dataValidation errorStyle="information" type="textLength" allowBlank="1" showInputMessage="1" showErrorMessage="1" error="XLBVal:6=547861918&#13;&#10;" sqref="F164">
      <formula1>0</formula1>
      <formula2>300</formula2>
    </dataValidation>
    <dataValidation errorStyle="information" type="textLength" allowBlank="1" showInputMessage="1" showErrorMessage="1" error="XLBVal:6=30100000&#13;&#10;" sqref="G164">
      <formula1>0</formula1>
      <formula2>300</formula2>
    </dataValidation>
    <dataValidation errorStyle="information" type="textLength" allowBlank="1" showInputMessage="1" showErrorMessage="1" error="XLBVal:6=14118130693&#13;&#10;" sqref="E173">
      <formula1>0</formula1>
      <formula2>300</formula2>
    </dataValidation>
    <dataValidation errorStyle="information" type="textLength" allowBlank="1" showInputMessage="1" showErrorMessage="1" error="XLBVal:6=459174629&#13;&#10;" sqref="F173">
      <formula1>0</formula1>
      <formula2>300</formula2>
    </dataValidation>
    <dataValidation errorStyle="information" type="textLength" allowBlank="1" showInputMessage="1" showErrorMessage="1" error="XLBVal:6=12228135&#13;&#10;" sqref="G173">
      <formula1>0</formula1>
      <formula2>300</formula2>
    </dataValidation>
    <dataValidation errorStyle="information" type="textLength" allowBlank="1" showInputMessage="1" showErrorMessage="1" error="XLBVal:6=6868653703&#13;&#10;" sqref="F203">
      <formula1>0</formula1>
      <formula2>300</formula2>
    </dataValidation>
    <dataValidation errorStyle="information" type="textLength" allowBlank="1" showInputMessage="1" showErrorMessage="1" error="XLBVal:6=18522665&#13;&#10;" sqref="D56:D57">
      <formula1>0</formula1>
      <formula2>300</formula2>
    </dataValidation>
    <dataValidation errorStyle="information" type="textLength" allowBlank="1" showInputMessage="1" showErrorMessage="1" error="XLBVal:6=10165058217&#13;&#10;" sqref="D55">
      <formula1>0</formula1>
      <formula2>300</formula2>
    </dataValidation>
    <dataValidation errorStyle="information" type="textLength" allowBlank="1" showInputMessage="1" showErrorMessage="1" error="XLBVal:6=2042398994&#13;&#10;" sqref="D58">
      <formula1>0</formula1>
      <formula2>300</formula2>
    </dataValidation>
    <dataValidation errorStyle="information" type="textLength" allowBlank="1" showInputMessage="1" showErrorMessage="1" error="XLBVal:6=34983903&#13;&#10;" sqref="E56:E57">
      <formula1>0</formula1>
      <formula2>300</formula2>
    </dataValidation>
    <dataValidation errorStyle="information" type="textLength" allowBlank="1" showInputMessage="1" showErrorMessage="1" error="XLBVal:6=25703026&#13;&#10;" sqref="D53">
      <formula1>0</formula1>
      <formula2>300</formula2>
    </dataValidation>
    <dataValidation errorStyle="information" type="textLength" allowBlank="1" showInputMessage="1" showErrorMessage="1" error="XLBVal:6=54192886506&#13;&#10;" sqref="E54">
      <formula1>0</formula1>
      <formula2>300</formula2>
    </dataValidation>
    <dataValidation errorStyle="information" type="textLength" allowBlank="1" showInputMessage="1" showErrorMessage="1" error="XLBVal:6=12940307&#13;&#10;" sqref="E53">
      <formula1>0</formula1>
      <formula2>300</formula2>
    </dataValidation>
    <dataValidation errorStyle="information" type="textLength" allowBlank="1" showInputMessage="1" showErrorMessage="1" error="XLBVal:6=52271167599&#13;&#10;" sqref="D54">
      <formula1>0</formula1>
      <formula2>300</formula2>
    </dataValidation>
    <dataValidation errorStyle="information" type="textLength" allowBlank="1" showInputMessage="1" showErrorMessage="1" error="XLBVal:6=1076321482&#13;&#10;" sqref="E59">
      <formula1>0</formula1>
      <formula2>300</formula2>
    </dataValidation>
    <dataValidation errorStyle="information" type="textLength" allowBlank="1" showInputMessage="1" showErrorMessage="1" error="XLBVal:6=81574369856&#13;&#10;" sqref="K270">
      <formula1>0</formula1>
      <formula2>300</formula2>
    </dataValidation>
    <dataValidation errorStyle="information" type="textLength" allowBlank="1" showInputMessage="1" showErrorMessage="1" error="XLBVal:6=1038642602&#13;&#10;" sqref="D59">
      <formula1>0</formula1>
      <formula2>300</formula2>
    </dataValidation>
    <dataValidation errorStyle="information" type="textLength" allowBlank="1" showInputMessage="1" showErrorMessage="1" error="XLBVal:6=2078073036&#13;&#10;" sqref="E58">
      <formula1>0</formula1>
      <formula2>300</formula2>
    </dataValidation>
    <dataValidation errorStyle="information" type="textLength" allowBlank="1" showInputMessage="1" showErrorMessage="1" error="XLBVal:2=0&#13;&#10;" sqref="F324">
      <formula1>0</formula1>
      <formula2>300</formula2>
    </dataValidation>
    <dataValidation errorStyle="information" type="textLength" allowBlank="1" showInputMessage="1" showErrorMessage="1" error="XLBVal:6=11856446340&#13;&#10;" sqref="E55">
      <formula1>0</formula1>
      <formula2>300</formula2>
    </dataValidation>
    <dataValidation errorStyle="information" type="textLength" allowBlank="1" showInputMessage="1" showErrorMessage="1" error="XLBVal:6=31390000&#13;&#10;" sqref="F261">
      <formula1>0</formula1>
      <formula2>300</formula2>
    </dataValidation>
    <dataValidation errorStyle="information" type="textLength" allowBlank="1" showInputMessage="1" showErrorMessage="1" error="XLBVal:2=0&#13;&#10;" sqref="E325">
      <formula1>0</formula1>
      <formula2>300</formula2>
    </dataValidation>
    <dataValidation errorStyle="information" type="textLength" allowBlank="1" showInputMessage="1" showErrorMessage="1" error="XLBVal:6=-81574369856&#13;&#10;" sqref="E326 E323 F326">
      <formula1>0</formula1>
      <formula2>300</formula2>
    </dataValidation>
    <dataValidation errorStyle="information" type="textLength" allowBlank="1" showInputMessage="1" showErrorMessage="1" error="XLBVal:6=119672410&#13;&#10;" sqref="E165">
      <formula1>0</formula1>
      <formula2>300</formula2>
    </dataValidation>
    <dataValidation errorStyle="information" type="textLength" allowBlank="1" showInputMessage="1" showErrorMessage="1" error="XLBVal:6=-223459450&#13;&#10;" sqref="E169">
      <formula1>0</formula1>
      <formula2>300</formula2>
    </dataValidation>
    <dataValidation errorStyle="information" type="textLength" allowBlank="1" showInputMessage="1" showErrorMessage="1" error="XLBVal:6=-78940000&#13;&#10;" sqref="F169">
      <formula1>0</formula1>
      <formula2>300</formula2>
    </dataValidation>
    <dataValidation errorStyle="information" type="textLength" allowBlank="1" showInputMessage="1" showErrorMessage="1" error="XLBVal:6=-186883474&#13;&#10;" sqref="E177">
      <formula1>0</formula1>
      <formula2>300</formula2>
    </dataValidation>
    <dataValidation errorStyle="information" type="textLength" allowBlank="1" showInputMessage="1" showErrorMessage="1" error="XLBVal:6=-47692907&#13;&#10;" sqref="F177">
      <formula1>0</formula1>
      <formula2>300</formula2>
    </dataValidation>
    <dataValidation errorStyle="information" type="textLength" allowBlank="1" showInputMessage="1" showErrorMessage="1" error="XLBVal:6=188747351&#13;&#10;" sqref="F325">
      <formula1>0</formula1>
      <formula2>300</formula2>
    </dataValidation>
  </dataValidations>
  <printOptions horizontalCentered="1"/>
  <pageMargins left="0.75" right="0" top="0.45" bottom="0.48" header="0" footer="0.25"/>
  <pageSetup horizontalDpi="600" verticalDpi="600" orientation="landscape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31:Q140"/>
  <sheetViews>
    <sheetView zoomScalePageLayoutView="0" workbookViewId="0" topLeftCell="A63">
      <pane xSplit="2" topLeftCell="C1" activePane="topRight" state="frozen"/>
      <selection pane="topLeft" activeCell="A53" sqref="A53"/>
      <selection pane="topRight" activeCell="A63" sqref="A63:A65"/>
    </sheetView>
  </sheetViews>
  <sheetFormatPr defaultColWidth="9.140625" defaultRowHeight="12.75"/>
  <cols>
    <col min="1" max="1" width="25.8515625" style="0" customWidth="1"/>
    <col min="2" max="2" width="4.8515625" style="0" customWidth="1"/>
    <col min="3" max="3" width="10.421875" style="0" customWidth="1"/>
    <col min="4" max="4" width="10.28125" style="0" customWidth="1"/>
    <col min="5" max="5" width="15.7109375" style="0" customWidth="1"/>
    <col min="6" max="6" width="15.8515625" style="0" customWidth="1"/>
    <col min="7" max="7" width="11.57421875" style="0" customWidth="1"/>
    <col min="8" max="8" width="11.28125" style="0" customWidth="1"/>
    <col min="9" max="9" width="14.8515625" style="0" customWidth="1"/>
    <col min="10" max="10" width="15.28125" style="0" customWidth="1"/>
    <col min="11" max="11" width="15.140625" style="0" customWidth="1"/>
    <col min="12" max="12" width="15.57421875" style="0" customWidth="1"/>
    <col min="13" max="13" width="15.7109375" style="408" customWidth="1"/>
    <col min="14" max="14" width="14.00390625" style="0" customWidth="1"/>
    <col min="15" max="15" width="1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>
      <c r="F31" s="408"/>
    </row>
    <row r="32" ht="12.75">
      <c r="F32" s="408"/>
    </row>
    <row r="33" ht="12.75">
      <c r="F33" s="408"/>
    </row>
    <row r="34" ht="12.75">
      <c r="F34" s="408"/>
    </row>
    <row r="35" ht="12.75">
      <c r="F35" s="408"/>
    </row>
    <row r="36" ht="12.75">
      <c r="F36" s="408"/>
    </row>
    <row r="37" ht="12.75">
      <c r="F37" s="408"/>
    </row>
    <row r="38" ht="12.75">
      <c r="F38" s="408"/>
    </row>
    <row r="39" ht="12.75">
      <c r="F39" s="408"/>
    </row>
    <row r="40" ht="12.75">
      <c r="F40" s="408"/>
    </row>
    <row r="41" ht="12.75">
      <c r="F41" s="408"/>
    </row>
    <row r="42" ht="12.75">
      <c r="F42" s="408"/>
    </row>
    <row r="43" ht="12.75">
      <c r="F43" s="408"/>
    </row>
    <row r="44" ht="12.75">
      <c r="F44" s="408"/>
    </row>
    <row r="45" ht="12.75">
      <c r="F45" s="408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4:5" ht="12.75">
      <c r="D55" s="409"/>
      <c r="E55" s="213"/>
    </row>
    <row r="56" spans="4:5" ht="12.75">
      <c r="D56" s="409"/>
      <c r="E56" s="213"/>
    </row>
    <row r="57" spans="4:5" ht="12.75">
      <c r="D57" s="409"/>
      <c r="E57" s="213"/>
    </row>
    <row r="58" spans="4:5" ht="12.75">
      <c r="D58" s="409"/>
      <c r="E58" s="213"/>
    </row>
    <row r="59" spans="4:5" ht="12.75">
      <c r="D59" s="409"/>
      <c r="E59" s="213"/>
    </row>
    <row r="60" spans="4:5" ht="12.75">
      <c r="D60" s="409"/>
      <c r="E60" s="213"/>
    </row>
    <row r="61" ht="12.75"/>
    <row r="62" spans="1:16" s="33" customFormat="1" ht="20.25" customHeight="1">
      <c r="A62" s="149" t="s">
        <v>245</v>
      </c>
      <c r="B62" s="149"/>
      <c r="C62" s="53"/>
      <c r="D62" s="41"/>
      <c r="E62" s="41"/>
      <c r="F62" s="41"/>
      <c r="G62" s="41"/>
      <c r="H62" s="41"/>
      <c r="I62" s="41"/>
      <c r="J62" s="41"/>
      <c r="K62" s="41"/>
      <c r="L62" s="41"/>
      <c r="M62" s="326"/>
      <c r="N62" s="41"/>
      <c r="O62" s="41"/>
      <c r="P62" s="41"/>
    </row>
    <row r="63" spans="1:17" s="335" customFormat="1" ht="19.5" customHeight="1">
      <c r="A63" s="743" t="s">
        <v>1</v>
      </c>
      <c r="B63" s="410"/>
      <c r="C63" s="750" t="s">
        <v>568</v>
      </c>
      <c r="D63" s="750"/>
      <c r="E63" s="750" t="s">
        <v>823</v>
      </c>
      <c r="F63" s="750"/>
      <c r="G63" s="750" t="s">
        <v>246</v>
      </c>
      <c r="H63" s="750"/>
      <c r="I63" s="750"/>
      <c r="J63" s="750"/>
      <c r="K63" s="750" t="s">
        <v>708</v>
      </c>
      <c r="L63" s="750"/>
      <c r="M63" s="746" t="s">
        <v>904</v>
      </c>
      <c r="N63" s="741" t="s">
        <v>743</v>
      </c>
      <c r="O63" s="742"/>
      <c r="P63" s="345"/>
      <c r="Q63" s="345"/>
    </row>
    <row r="64" spans="1:17" s="335" customFormat="1" ht="15" customHeight="1">
      <c r="A64" s="745"/>
      <c r="B64" s="412"/>
      <c r="C64" s="743" t="s">
        <v>667</v>
      </c>
      <c r="D64" s="743" t="s">
        <v>668</v>
      </c>
      <c r="E64" s="743" t="s">
        <v>667</v>
      </c>
      <c r="F64" s="743" t="s">
        <v>668</v>
      </c>
      <c r="G64" s="750" t="s">
        <v>247</v>
      </c>
      <c r="H64" s="750"/>
      <c r="I64" s="750" t="s">
        <v>248</v>
      </c>
      <c r="J64" s="750"/>
      <c r="K64" s="743" t="s">
        <v>667</v>
      </c>
      <c r="L64" s="743" t="s">
        <v>668</v>
      </c>
      <c r="M64" s="747"/>
      <c r="N64" s="411" t="s">
        <v>667</v>
      </c>
      <c r="O64" s="411" t="s">
        <v>668</v>
      </c>
      <c r="P64" s="345"/>
      <c r="Q64" s="345"/>
    </row>
    <row r="65" spans="1:17" s="335" customFormat="1" ht="15" customHeight="1">
      <c r="A65" s="744"/>
      <c r="B65" s="413"/>
      <c r="C65" s="744"/>
      <c r="D65" s="744"/>
      <c r="E65" s="744"/>
      <c r="F65" s="744"/>
      <c r="G65" s="411" t="s">
        <v>667</v>
      </c>
      <c r="H65" s="411" t="s">
        <v>668</v>
      </c>
      <c r="I65" s="411" t="s">
        <v>667</v>
      </c>
      <c r="J65" s="411" t="s">
        <v>668</v>
      </c>
      <c r="K65" s="744"/>
      <c r="L65" s="744"/>
      <c r="M65" s="748"/>
      <c r="O65" s="345"/>
      <c r="P65" s="345"/>
      <c r="Q65" s="345"/>
    </row>
    <row r="66" spans="1:17" s="393" customFormat="1" ht="18" customHeight="1">
      <c r="A66" s="414" t="s">
        <v>902</v>
      </c>
      <c r="B66" s="415"/>
      <c r="C66" s="416">
        <f aca="true" t="shared" si="0" ref="C66:M66">C67+C91+C92+C93</f>
        <v>224314</v>
      </c>
      <c r="D66" s="416">
        <f t="shared" si="0"/>
        <v>224314</v>
      </c>
      <c r="E66" s="416">
        <f t="shared" si="0"/>
        <v>3003022740</v>
      </c>
      <c r="F66" s="416">
        <f t="shared" si="0"/>
        <v>3003022740</v>
      </c>
      <c r="G66" s="416">
        <f t="shared" si="0"/>
        <v>268603457</v>
      </c>
      <c r="H66" s="416">
        <f t="shared" si="0"/>
        <v>453595317</v>
      </c>
      <c r="I66" s="416">
        <f t="shared" si="0"/>
        <v>-419733997</v>
      </c>
      <c r="J66" s="416">
        <f t="shared" si="0"/>
        <v>-412180257</v>
      </c>
      <c r="K66" s="416">
        <f t="shared" si="0"/>
        <v>2851892200</v>
      </c>
      <c r="L66" s="416">
        <f t="shared" si="0"/>
        <v>3044437800</v>
      </c>
      <c r="M66" s="416">
        <f t="shared" si="0"/>
        <v>-412180257</v>
      </c>
      <c r="N66" s="392"/>
      <c r="O66" s="150"/>
      <c r="P66" s="150"/>
      <c r="Q66" s="150"/>
    </row>
    <row r="67" spans="1:17" s="333" customFormat="1" ht="17.25" customHeight="1">
      <c r="A67" s="389" t="s">
        <v>241</v>
      </c>
      <c r="B67" s="417"/>
      <c r="C67" s="418">
        <f aca="true" t="shared" si="1" ref="C67:M67">SUM(C69:C90)</f>
        <v>224314</v>
      </c>
      <c r="D67" s="418">
        <f t="shared" si="1"/>
        <v>224314</v>
      </c>
      <c r="E67" s="418">
        <f t="shared" si="1"/>
        <v>3003022740</v>
      </c>
      <c r="F67" s="418">
        <f t="shared" si="1"/>
        <v>3003022740</v>
      </c>
      <c r="G67" s="418">
        <f t="shared" si="1"/>
        <v>268603457</v>
      </c>
      <c r="H67" s="418">
        <f t="shared" si="1"/>
        <v>453595317</v>
      </c>
      <c r="I67" s="418">
        <f t="shared" si="1"/>
        <v>-419733997</v>
      </c>
      <c r="J67" s="418">
        <f t="shared" si="1"/>
        <v>-412180257</v>
      </c>
      <c r="K67" s="418">
        <f t="shared" si="1"/>
        <v>2851892200</v>
      </c>
      <c r="L67" s="418">
        <f t="shared" si="1"/>
        <v>3044437800</v>
      </c>
      <c r="M67" s="418">
        <f t="shared" si="1"/>
        <v>-412180257</v>
      </c>
      <c r="O67" s="41"/>
      <c r="P67" s="41"/>
      <c r="Q67" s="41"/>
    </row>
    <row r="68" spans="1:17" s="333" customFormat="1" ht="16.5" customHeight="1" hidden="1">
      <c r="A68" s="390" t="s">
        <v>752</v>
      </c>
      <c r="B68" s="417"/>
      <c r="C68" s="419"/>
      <c r="D68" s="419"/>
      <c r="E68" s="420"/>
      <c r="F68" s="420"/>
      <c r="G68" s="419"/>
      <c r="H68" s="419"/>
      <c r="I68" s="419"/>
      <c r="J68" s="419"/>
      <c r="K68" s="421"/>
      <c r="L68" s="419"/>
      <c r="M68" s="421"/>
      <c r="O68" s="41"/>
      <c r="P68" s="41"/>
      <c r="Q68" s="41"/>
    </row>
    <row r="69" spans="1:17" s="209" customFormat="1" ht="17.25" customHeight="1">
      <c r="A69" s="422" t="s">
        <v>905</v>
      </c>
      <c r="B69" s="396" t="s">
        <v>846</v>
      </c>
      <c r="C69" s="427">
        <v>45000</v>
      </c>
      <c r="D69" s="427">
        <v>45000</v>
      </c>
      <c r="E69" s="424">
        <v>840445740</v>
      </c>
      <c r="F69" s="424">
        <v>840445740</v>
      </c>
      <c r="G69" s="425"/>
      <c r="H69" s="425">
        <f>L69-F69</f>
        <v>73054260</v>
      </c>
      <c r="I69" s="426">
        <f>K69-E69</f>
        <v>-7945740</v>
      </c>
      <c r="J69" s="426"/>
      <c r="K69" s="426">
        <f aca="true" t="shared" si="2" ref="K69:L71">C69*N69</f>
        <v>832500000</v>
      </c>
      <c r="L69" s="426">
        <f t="shared" si="2"/>
        <v>913500000</v>
      </c>
      <c r="M69" s="426">
        <v>0</v>
      </c>
      <c r="N69" s="334">
        <v>18500</v>
      </c>
      <c r="O69" s="334">
        <v>20300</v>
      </c>
      <c r="P69" s="210"/>
      <c r="Q69" s="210"/>
    </row>
    <row r="70" spans="1:17" s="209" customFormat="1" ht="17.25" customHeight="1">
      <c r="A70" s="422" t="s">
        <v>906</v>
      </c>
      <c r="B70" s="423" t="s">
        <v>741</v>
      </c>
      <c r="C70" s="424">
        <v>2</v>
      </c>
      <c r="D70" s="424">
        <v>2</v>
      </c>
      <c r="E70" s="424">
        <v>153137</v>
      </c>
      <c r="F70" s="424">
        <v>153137</v>
      </c>
      <c r="G70" s="425"/>
      <c r="H70" s="425"/>
      <c r="I70" s="426">
        <f>K70-E70</f>
        <v>-129137</v>
      </c>
      <c r="J70" s="426">
        <f>L70-F70</f>
        <v>-126937</v>
      </c>
      <c r="K70" s="426">
        <f t="shared" si="2"/>
        <v>24000</v>
      </c>
      <c r="L70" s="426">
        <f t="shared" si="2"/>
        <v>26200</v>
      </c>
      <c r="M70" s="426">
        <v>-126937</v>
      </c>
      <c r="N70" s="334">
        <v>12000</v>
      </c>
      <c r="O70" s="334">
        <v>13100</v>
      </c>
      <c r="P70" s="210"/>
      <c r="Q70" s="210"/>
    </row>
    <row r="71" spans="1:17" s="209" customFormat="1" ht="17.25" customHeight="1">
      <c r="A71" s="422" t="s">
        <v>907</v>
      </c>
      <c r="B71" s="423" t="s">
        <v>908</v>
      </c>
      <c r="C71" s="424">
        <v>4</v>
      </c>
      <c r="D71" s="424">
        <v>4</v>
      </c>
      <c r="E71" s="424"/>
      <c r="F71" s="424"/>
      <c r="G71" s="425">
        <f>K71-E71</f>
        <v>33200</v>
      </c>
      <c r="H71" s="425">
        <f>L71-F71</f>
        <v>35200</v>
      </c>
      <c r="I71" s="426"/>
      <c r="J71" s="426"/>
      <c r="K71" s="426">
        <f aca="true" t="shared" si="3" ref="K71:K90">C71*N71</f>
        <v>33200</v>
      </c>
      <c r="L71" s="426">
        <f t="shared" si="2"/>
        <v>35200</v>
      </c>
      <c r="M71" s="426">
        <v>0</v>
      </c>
      <c r="N71" s="334">
        <v>8300</v>
      </c>
      <c r="O71" s="334">
        <v>8800</v>
      </c>
      <c r="P71" s="210"/>
      <c r="Q71" s="210"/>
    </row>
    <row r="72" spans="1:17" s="209" customFormat="1" ht="17.25" customHeight="1">
      <c r="A72" s="422" t="s">
        <v>909</v>
      </c>
      <c r="B72" s="423" t="s">
        <v>742</v>
      </c>
      <c r="C72" s="424">
        <f>300</f>
        <v>300</v>
      </c>
      <c r="D72" s="424">
        <f>300</f>
        <v>300</v>
      </c>
      <c r="E72" s="424">
        <f>13676389</f>
        <v>13676389</v>
      </c>
      <c r="F72" s="424">
        <f>13676389</f>
        <v>13676389</v>
      </c>
      <c r="G72" s="425"/>
      <c r="H72" s="425"/>
      <c r="I72" s="426">
        <f>K72-E72</f>
        <v>-4916389</v>
      </c>
      <c r="J72" s="426">
        <f>L72-F72</f>
        <v>-4436389</v>
      </c>
      <c r="K72" s="426">
        <f t="shared" si="3"/>
        <v>8760000</v>
      </c>
      <c r="L72" s="426">
        <f aca="true" t="shared" si="4" ref="L72:L80">D72*O72</f>
        <v>9240000</v>
      </c>
      <c r="M72" s="426">
        <v>-4436389</v>
      </c>
      <c r="N72" s="334">
        <v>29200</v>
      </c>
      <c r="O72" s="334">
        <v>30800</v>
      </c>
      <c r="P72" s="210"/>
      <c r="Q72" s="210"/>
    </row>
    <row r="73" spans="1:17" s="209" customFormat="1" ht="17.25" customHeight="1">
      <c r="A73" s="422" t="s">
        <v>910</v>
      </c>
      <c r="B73" s="396" t="s">
        <v>745</v>
      </c>
      <c r="C73" s="427">
        <v>2</v>
      </c>
      <c r="D73" s="427">
        <v>2</v>
      </c>
      <c r="E73" s="424">
        <v>95132</v>
      </c>
      <c r="F73" s="424">
        <v>95132</v>
      </c>
      <c r="G73" s="425">
        <f>K73-E73</f>
        <v>25868</v>
      </c>
      <c r="H73" s="425">
        <f>L73-F73</f>
        <v>16868</v>
      </c>
      <c r="I73" s="426"/>
      <c r="J73" s="426"/>
      <c r="K73" s="426">
        <f t="shared" si="3"/>
        <v>121000</v>
      </c>
      <c r="L73" s="426">
        <f t="shared" si="4"/>
        <v>112000</v>
      </c>
      <c r="M73" s="426">
        <v>0</v>
      </c>
      <c r="N73" s="334">
        <v>60500</v>
      </c>
      <c r="O73" s="334">
        <v>56000</v>
      </c>
      <c r="P73" s="210"/>
      <c r="Q73" s="210"/>
    </row>
    <row r="74" spans="1:17" s="209" customFormat="1" ht="17.25" customHeight="1">
      <c r="A74" s="422" t="s">
        <v>911</v>
      </c>
      <c r="B74" s="423" t="s">
        <v>809</v>
      </c>
      <c r="C74" s="424">
        <v>12200</v>
      </c>
      <c r="D74" s="424">
        <v>12200</v>
      </c>
      <c r="E74" s="424">
        <v>186842950</v>
      </c>
      <c r="F74" s="424">
        <v>186842950</v>
      </c>
      <c r="G74" s="425"/>
      <c r="H74" s="425"/>
      <c r="I74" s="426">
        <f>K74-E74</f>
        <v>-79482950</v>
      </c>
      <c r="J74" s="426">
        <f>L74-F74</f>
        <v>-79482950</v>
      </c>
      <c r="K74" s="426">
        <f t="shared" si="3"/>
        <v>107360000</v>
      </c>
      <c r="L74" s="426">
        <f t="shared" si="4"/>
        <v>107360000</v>
      </c>
      <c r="M74" s="426">
        <v>-79482950</v>
      </c>
      <c r="N74" s="334">
        <v>8800</v>
      </c>
      <c r="O74" s="334">
        <v>8800</v>
      </c>
      <c r="P74" s="210"/>
      <c r="Q74" s="210"/>
    </row>
    <row r="75" spans="1:17" s="209" customFormat="1" ht="17.25" customHeight="1">
      <c r="A75" s="422" t="s">
        <v>930</v>
      </c>
      <c r="B75" s="423" t="s">
        <v>808</v>
      </c>
      <c r="C75" s="424">
        <v>9</v>
      </c>
      <c r="D75" s="424">
        <v>9</v>
      </c>
      <c r="E75" s="424"/>
      <c r="F75" s="424"/>
      <c r="G75" s="425">
        <f aca="true" t="shared" si="5" ref="G75:G80">K75-E75</f>
        <v>117900</v>
      </c>
      <c r="H75" s="425">
        <f aca="true" t="shared" si="6" ref="H75:H80">L75-F75</f>
        <v>115200</v>
      </c>
      <c r="I75" s="426"/>
      <c r="J75" s="426"/>
      <c r="K75" s="426">
        <f>C75*N75</f>
        <v>117900</v>
      </c>
      <c r="L75" s="426">
        <f>D75*O75</f>
        <v>115200</v>
      </c>
      <c r="M75" s="426">
        <v>0</v>
      </c>
      <c r="N75" s="334">
        <v>13100</v>
      </c>
      <c r="O75" s="334">
        <v>12800</v>
      </c>
      <c r="P75" s="210"/>
      <c r="Q75" s="210"/>
    </row>
    <row r="76" spans="1:17" s="209" customFormat="1" ht="17.25" customHeight="1">
      <c r="A76" s="422" t="s">
        <v>912</v>
      </c>
      <c r="B76" s="396" t="s">
        <v>852</v>
      </c>
      <c r="C76" s="427">
        <v>110</v>
      </c>
      <c r="D76" s="427">
        <v>110</v>
      </c>
      <c r="E76" s="424">
        <v>2570000</v>
      </c>
      <c r="F76" s="424">
        <v>2570000</v>
      </c>
      <c r="G76" s="425"/>
      <c r="H76" s="425"/>
      <c r="I76" s="426">
        <f>K76-E76</f>
        <v>-139000</v>
      </c>
      <c r="J76" s="426">
        <f>L76-F76</f>
        <v>-293000</v>
      </c>
      <c r="K76" s="426">
        <f t="shared" si="3"/>
        <v>2431000</v>
      </c>
      <c r="L76" s="426">
        <f t="shared" si="4"/>
        <v>2277000</v>
      </c>
      <c r="M76" s="426">
        <v>-293000</v>
      </c>
      <c r="N76" s="334">
        <v>22100</v>
      </c>
      <c r="O76" s="334">
        <v>20700</v>
      </c>
      <c r="P76" s="210"/>
      <c r="Q76" s="210"/>
    </row>
    <row r="77" spans="1:17" s="209" customFormat="1" ht="17.25" customHeight="1">
      <c r="A77" s="422" t="s">
        <v>944</v>
      </c>
      <c r="B77" s="396" t="s">
        <v>945</v>
      </c>
      <c r="C77" s="427">
        <v>3</v>
      </c>
      <c r="D77" s="427">
        <v>3</v>
      </c>
      <c r="E77" s="424"/>
      <c r="F77" s="424"/>
      <c r="G77" s="425">
        <f t="shared" si="5"/>
        <v>46800</v>
      </c>
      <c r="H77" s="425">
        <f t="shared" si="6"/>
        <v>48600</v>
      </c>
      <c r="I77" s="426"/>
      <c r="J77" s="426"/>
      <c r="K77" s="426">
        <f>C77*N77</f>
        <v>46800</v>
      </c>
      <c r="L77" s="426">
        <f>D77*O77</f>
        <v>48600</v>
      </c>
      <c r="M77" s="426">
        <v>0</v>
      </c>
      <c r="N77" s="334">
        <v>15600</v>
      </c>
      <c r="O77" s="334">
        <v>16200</v>
      </c>
      <c r="P77" s="210"/>
      <c r="Q77" s="210"/>
    </row>
    <row r="78" spans="1:17" s="209" customFormat="1" ht="17.25" customHeight="1">
      <c r="A78" s="422" t="s">
        <v>913</v>
      </c>
      <c r="B78" s="396" t="s">
        <v>893</v>
      </c>
      <c r="C78" s="427">
        <v>3750</v>
      </c>
      <c r="D78" s="427">
        <v>3750</v>
      </c>
      <c r="E78" s="427"/>
      <c r="F78" s="427"/>
      <c r="G78" s="425">
        <f t="shared" si="5"/>
        <v>165375000</v>
      </c>
      <c r="H78" s="425">
        <f t="shared" si="6"/>
        <v>198750000</v>
      </c>
      <c r="I78" s="426"/>
      <c r="J78" s="426"/>
      <c r="K78" s="426">
        <f t="shared" si="3"/>
        <v>165375000</v>
      </c>
      <c r="L78" s="426">
        <f t="shared" si="4"/>
        <v>198750000</v>
      </c>
      <c r="M78" s="426">
        <v>0</v>
      </c>
      <c r="N78" s="334">
        <v>44100</v>
      </c>
      <c r="O78" s="334">
        <v>53000</v>
      </c>
      <c r="P78" s="210"/>
      <c r="Q78" s="210"/>
    </row>
    <row r="79" spans="1:17" s="209" customFormat="1" ht="17.25" customHeight="1">
      <c r="A79" s="422" t="s">
        <v>914</v>
      </c>
      <c r="B79" s="396" t="s">
        <v>845</v>
      </c>
      <c r="C79" s="427">
        <v>3</v>
      </c>
      <c r="D79" s="427">
        <v>3</v>
      </c>
      <c r="E79" s="424">
        <v>48261</v>
      </c>
      <c r="F79" s="424">
        <v>48261</v>
      </c>
      <c r="G79" s="425">
        <f t="shared" si="5"/>
        <v>13539</v>
      </c>
      <c r="H79" s="425">
        <f t="shared" si="6"/>
        <v>1839</v>
      </c>
      <c r="I79" s="426"/>
      <c r="J79" s="426"/>
      <c r="K79" s="426">
        <f t="shared" si="3"/>
        <v>61800</v>
      </c>
      <c r="L79" s="426">
        <f t="shared" si="4"/>
        <v>50100</v>
      </c>
      <c r="M79" s="426">
        <v>0</v>
      </c>
      <c r="N79" s="334">
        <v>20600</v>
      </c>
      <c r="O79" s="334">
        <v>16700</v>
      </c>
      <c r="P79" s="210"/>
      <c r="Q79" s="210"/>
    </row>
    <row r="80" spans="1:17" s="209" customFormat="1" ht="17.25" customHeight="1">
      <c r="A80" s="422" t="s">
        <v>915</v>
      </c>
      <c r="B80" s="396" t="s">
        <v>916</v>
      </c>
      <c r="C80" s="427">
        <v>5</v>
      </c>
      <c r="D80" s="427">
        <v>5</v>
      </c>
      <c r="E80" s="424"/>
      <c r="F80" s="424"/>
      <c r="G80" s="425">
        <f t="shared" si="5"/>
        <v>80000</v>
      </c>
      <c r="H80" s="425">
        <f t="shared" si="6"/>
        <v>79500</v>
      </c>
      <c r="I80" s="426"/>
      <c r="J80" s="426"/>
      <c r="K80" s="426">
        <f t="shared" si="3"/>
        <v>80000</v>
      </c>
      <c r="L80" s="426">
        <f t="shared" si="4"/>
        <v>79500</v>
      </c>
      <c r="M80" s="426">
        <v>0</v>
      </c>
      <c r="N80" s="334">
        <v>16000</v>
      </c>
      <c r="O80" s="334">
        <v>15900</v>
      </c>
      <c r="P80" s="210"/>
      <c r="Q80" s="210"/>
    </row>
    <row r="81" spans="1:17" s="209" customFormat="1" ht="17.25" customHeight="1">
      <c r="A81" s="422" t="s">
        <v>917</v>
      </c>
      <c r="B81" s="396" t="s">
        <v>847</v>
      </c>
      <c r="C81" s="427">
        <v>40000</v>
      </c>
      <c r="D81" s="427">
        <v>40000</v>
      </c>
      <c r="E81" s="424">
        <v>248000000</v>
      </c>
      <c r="F81" s="424">
        <v>248000000</v>
      </c>
      <c r="G81" s="425">
        <f aca="true" t="shared" si="7" ref="G81:H85">K81-E81</f>
        <v>32000000</v>
      </c>
      <c r="H81" s="425">
        <f t="shared" si="7"/>
        <v>92000000</v>
      </c>
      <c r="I81" s="426"/>
      <c r="J81" s="426"/>
      <c r="K81" s="426">
        <f t="shared" si="3"/>
        <v>280000000</v>
      </c>
      <c r="L81" s="426">
        <f aca="true" t="shared" si="8" ref="L81:L90">D81*O81</f>
        <v>340000000</v>
      </c>
      <c r="M81" s="426">
        <v>0</v>
      </c>
      <c r="N81" s="334">
        <v>7000</v>
      </c>
      <c r="O81" s="334">
        <v>8500</v>
      </c>
      <c r="P81" s="210"/>
      <c r="Q81" s="210"/>
    </row>
    <row r="82" spans="1:17" s="209" customFormat="1" ht="17.25" customHeight="1">
      <c r="A82" s="422" t="s">
        <v>918</v>
      </c>
      <c r="B82" s="396" t="s">
        <v>849</v>
      </c>
      <c r="C82" s="427">
        <v>3</v>
      </c>
      <c r="D82" s="427">
        <v>3</v>
      </c>
      <c r="E82" s="424"/>
      <c r="F82" s="424"/>
      <c r="G82" s="425">
        <f t="shared" si="7"/>
        <v>40500</v>
      </c>
      <c r="H82" s="425">
        <f t="shared" si="7"/>
        <v>39000</v>
      </c>
      <c r="I82" s="426"/>
      <c r="J82" s="426"/>
      <c r="K82" s="426">
        <f t="shared" si="3"/>
        <v>40500</v>
      </c>
      <c r="L82" s="426">
        <f t="shared" si="8"/>
        <v>39000</v>
      </c>
      <c r="M82" s="426">
        <v>0</v>
      </c>
      <c r="N82" s="334">
        <v>13500</v>
      </c>
      <c r="O82" s="334">
        <v>13000</v>
      </c>
      <c r="P82" s="210"/>
      <c r="Q82" s="210"/>
    </row>
    <row r="83" spans="1:17" s="209" customFormat="1" ht="17.25" customHeight="1">
      <c r="A83" s="422" t="s">
        <v>919</v>
      </c>
      <c r="B83" s="396" t="s">
        <v>844</v>
      </c>
      <c r="C83" s="427">
        <v>25000</v>
      </c>
      <c r="D83" s="427">
        <v>25000</v>
      </c>
      <c r="E83" s="424">
        <v>257500000</v>
      </c>
      <c r="F83" s="424">
        <v>257500000</v>
      </c>
      <c r="G83" s="425"/>
      <c r="H83" s="425"/>
      <c r="I83" s="426">
        <f>K83-E83</f>
        <v>-142500000</v>
      </c>
      <c r="J83" s="426">
        <f>L83-F83</f>
        <v>-80000000</v>
      </c>
      <c r="K83" s="426">
        <f t="shared" si="3"/>
        <v>115000000</v>
      </c>
      <c r="L83" s="426">
        <f t="shared" si="8"/>
        <v>177500000</v>
      </c>
      <c r="M83" s="426">
        <v>-80000000</v>
      </c>
      <c r="N83" s="334">
        <v>4600</v>
      </c>
      <c r="O83" s="334">
        <v>7100</v>
      </c>
      <c r="P83" s="210"/>
      <c r="Q83" s="210"/>
    </row>
    <row r="84" spans="1:17" s="209" customFormat="1" ht="17.25" customHeight="1">
      <c r="A84" s="422" t="s">
        <v>920</v>
      </c>
      <c r="B84" s="396" t="s">
        <v>892</v>
      </c>
      <c r="C84" s="427">
        <v>2</v>
      </c>
      <c r="D84" s="427">
        <v>2</v>
      </c>
      <c r="E84" s="424"/>
      <c r="F84" s="424"/>
      <c r="G84" s="425">
        <f t="shared" si="7"/>
        <v>89600</v>
      </c>
      <c r="H84" s="425">
        <f t="shared" si="7"/>
        <v>129000</v>
      </c>
      <c r="I84" s="426"/>
      <c r="J84" s="426"/>
      <c r="K84" s="426">
        <f t="shared" si="3"/>
        <v>89600</v>
      </c>
      <c r="L84" s="426">
        <f t="shared" si="8"/>
        <v>129000</v>
      </c>
      <c r="M84" s="426">
        <v>0</v>
      </c>
      <c r="N84" s="334">
        <v>44800</v>
      </c>
      <c r="O84" s="334">
        <v>64500</v>
      </c>
      <c r="P84" s="210"/>
      <c r="Q84" s="210"/>
    </row>
    <row r="85" spans="1:17" s="209" customFormat="1" ht="17.25" customHeight="1">
      <c r="A85" s="422" t="s">
        <v>921</v>
      </c>
      <c r="B85" s="396" t="s">
        <v>848</v>
      </c>
      <c r="C85" s="427">
        <v>24000</v>
      </c>
      <c r="D85" s="427">
        <v>24000</v>
      </c>
      <c r="E85" s="424">
        <v>206400000</v>
      </c>
      <c r="F85" s="424">
        <v>206400000</v>
      </c>
      <c r="G85" s="425"/>
      <c r="H85" s="425">
        <f t="shared" si="7"/>
        <v>19200000</v>
      </c>
      <c r="I85" s="426">
        <f>K85-E85</f>
        <v>-4800000</v>
      </c>
      <c r="J85" s="426"/>
      <c r="K85" s="426">
        <f t="shared" si="3"/>
        <v>201600000</v>
      </c>
      <c r="L85" s="426">
        <f t="shared" si="8"/>
        <v>225600000</v>
      </c>
      <c r="M85" s="426">
        <v>0</v>
      </c>
      <c r="N85" s="334">
        <v>8400</v>
      </c>
      <c r="O85" s="334">
        <v>9400</v>
      </c>
      <c r="P85" s="210"/>
      <c r="Q85" s="210"/>
    </row>
    <row r="86" spans="1:17" s="209" customFormat="1" ht="17.25" customHeight="1">
      <c r="A86" s="422" t="s">
        <v>922</v>
      </c>
      <c r="B86" s="423" t="s">
        <v>737</v>
      </c>
      <c r="C86" s="424">
        <v>50</v>
      </c>
      <c r="D86" s="424">
        <v>50</v>
      </c>
      <c r="E86" s="424">
        <v>1481481</v>
      </c>
      <c r="F86" s="424">
        <v>1481481</v>
      </c>
      <c r="G86" s="425"/>
      <c r="H86" s="425"/>
      <c r="I86" s="426">
        <f>K86-E86</f>
        <v>-581481</v>
      </c>
      <c r="J86" s="426">
        <f>L86-F86</f>
        <v>-591481</v>
      </c>
      <c r="K86" s="426">
        <f t="shared" si="3"/>
        <v>900000</v>
      </c>
      <c r="L86" s="426">
        <f t="shared" si="8"/>
        <v>890000</v>
      </c>
      <c r="M86" s="426">
        <v>-591481</v>
      </c>
      <c r="N86" s="334">
        <v>18000</v>
      </c>
      <c r="O86" s="334">
        <v>17800</v>
      </c>
      <c r="P86" s="210"/>
      <c r="Q86" s="210"/>
    </row>
    <row r="87" spans="1:17" s="209" customFormat="1" ht="17.25" customHeight="1">
      <c r="A87" s="422" t="s">
        <v>923</v>
      </c>
      <c r="B87" s="423" t="s">
        <v>780</v>
      </c>
      <c r="C87" s="424">
        <v>8</v>
      </c>
      <c r="D87" s="424">
        <v>8</v>
      </c>
      <c r="E87" s="424">
        <v>73600</v>
      </c>
      <c r="F87" s="424">
        <v>73600</v>
      </c>
      <c r="G87" s="425">
        <f>K87-E87</f>
        <v>33600</v>
      </c>
      <c r="H87" s="425">
        <f>L87-F87</f>
        <v>30400</v>
      </c>
      <c r="I87" s="426"/>
      <c r="J87" s="426"/>
      <c r="K87" s="426">
        <f t="shared" si="3"/>
        <v>107200</v>
      </c>
      <c r="L87" s="426">
        <f t="shared" si="8"/>
        <v>104000</v>
      </c>
      <c r="M87" s="426">
        <v>0</v>
      </c>
      <c r="N87" s="334">
        <v>13400</v>
      </c>
      <c r="O87" s="334">
        <v>13000</v>
      </c>
      <c r="P87" s="210"/>
      <c r="Q87" s="210"/>
    </row>
    <row r="88" spans="1:17" s="209" customFormat="1" ht="17.25" customHeight="1">
      <c r="A88" s="422" t="s">
        <v>924</v>
      </c>
      <c r="B88" s="423" t="s">
        <v>740</v>
      </c>
      <c r="C88" s="424">
        <v>20003</v>
      </c>
      <c r="D88" s="424">
        <v>20003</v>
      </c>
      <c r="E88" s="424">
        <v>567297500</v>
      </c>
      <c r="F88" s="424">
        <v>567297500</v>
      </c>
      <c r="G88" s="425"/>
      <c r="H88" s="425"/>
      <c r="I88" s="426">
        <f>K88-E88</f>
        <v>-179239300</v>
      </c>
      <c r="J88" s="426">
        <f>L88-F88</f>
        <v>-247249500</v>
      </c>
      <c r="K88" s="426">
        <f t="shared" si="3"/>
        <v>388058200</v>
      </c>
      <c r="L88" s="426">
        <f t="shared" si="8"/>
        <v>320048000</v>
      </c>
      <c r="M88" s="426">
        <v>-247249500</v>
      </c>
      <c r="N88" s="334">
        <v>19400</v>
      </c>
      <c r="O88" s="334">
        <v>16000</v>
      </c>
      <c r="P88" s="210"/>
      <c r="Q88" s="210"/>
    </row>
    <row r="89" spans="1:17" s="209" customFormat="1" ht="17.25" customHeight="1">
      <c r="A89" s="422" t="s">
        <v>925</v>
      </c>
      <c r="B89" s="423" t="s">
        <v>751</v>
      </c>
      <c r="C89" s="424">
        <f>3360</f>
        <v>3360</v>
      </c>
      <c r="D89" s="424">
        <f>3360</f>
        <v>3360</v>
      </c>
      <c r="E89" s="424">
        <f>95988550</f>
        <v>95988550</v>
      </c>
      <c r="F89" s="424">
        <f>95988550</f>
        <v>95988550</v>
      </c>
      <c r="G89" s="425">
        <f>K89-E89</f>
        <v>21947450</v>
      </c>
      <c r="H89" s="425">
        <f>L89-F89</f>
        <v>11195450</v>
      </c>
      <c r="I89" s="426"/>
      <c r="J89" s="426"/>
      <c r="K89" s="426">
        <f t="shared" si="3"/>
        <v>117936000</v>
      </c>
      <c r="L89" s="426">
        <f t="shared" si="8"/>
        <v>107184000</v>
      </c>
      <c r="M89" s="426">
        <v>0</v>
      </c>
      <c r="N89" s="334">
        <v>35100</v>
      </c>
      <c r="O89" s="334">
        <v>31900</v>
      </c>
      <c r="P89" s="210"/>
      <c r="Q89" s="210"/>
    </row>
    <row r="90" spans="1:17" s="209" customFormat="1" ht="17.25" customHeight="1">
      <c r="A90" s="422" t="s">
        <v>926</v>
      </c>
      <c r="B90" s="396" t="s">
        <v>738</v>
      </c>
      <c r="C90" s="427">
        <v>50500</v>
      </c>
      <c r="D90" s="427">
        <v>50500</v>
      </c>
      <c r="E90" s="424">
        <v>582450000</v>
      </c>
      <c r="F90" s="424">
        <v>582450000</v>
      </c>
      <c r="G90" s="425">
        <f>K90-E90</f>
        <v>48800000</v>
      </c>
      <c r="H90" s="425">
        <f>L90-F90</f>
        <v>58900000</v>
      </c>
      <c r="I90" s="426"/>
      <c r="J90" s="426"/>
      <c r="K90" s="426">
        <f t="shared" si="3"/>
        <v>631250000</v>
      </c>
      <c r="L90" s="426">
        <f t="shared" si="8"/>
        <v>641350000</v>
      </c>
      <c r="M90" s="426">
        <v>0</v>
      </c>
      <c r="N90" s="334">
        <v>12500</v>
      </c>
      <c r="O90" s="334">
        <v>12700</v>
      </c>
      <c r="P90" s="210"/>
      <c r="Q90" s="210"/>
    </row>
    <row r="91" spans="1:17" s="333" customFormat="1" ht="17.25" customHeight="1">
      <c r="A91" s="389" t="s">
        <v>786</v>
      </c>
      <c r="B91" s="417"/>
      <c r="C91" s="419"/>
      <c r="D91" s="419"/>
      <c r="E91" s="419"/>
      <c r="F91" s="418"/>
      <c r="G91" s="425"/>
      <c r="H91" s="428"/>
      <c r="I91" s="419"/>
      <c r="J91" s="419"/>
      <c r="K91" s="421"/>
      <c r="L91" s="419"/>
      <c r="M91" s="421"/>
      <c r="N91" s="332"/>
      <c r="O91" s="332"/>
      <c r="P91" s="41"/>
      <c r="Q91" s="41"/>
    </row>
    <row r="92" spans="1:17" s="333" customFormat="1" ht="17.25" customHeight="1">
      <c r="A92" s="389" t="s">
        <v>927</v>
      </c>
      <c r="B92" s="417"/>
      <c r="C92" s="419"/>
      <c r="D92" s="419"/>
      <c r="E92" s="419"/>
      <c r="F92" s="418"/>
      <c r="G92" s="419"/>
      <c r="H92" s="419"/>
      <c r="I92" s="419"/>
      <c r="J92" s="419"/>
      <c r="K92" s="421"/>
      <c r="L92" s="419"/>
      <c r="M92" s="421"/>
      <c r="N92" s="332"/>
      <c r="O92" s="332"/>
      <c r="P92" s="41"/>
      <c r="Q92" s="41"/>
    </row>
    <row r="93" spans="1:17" s="333" customFormat="1" ht="17.25" customHeight="1">
      <c r="A93" s="389" t="s">
        <v>827</v>
      </c>
      <c r="B93" s="417"/>
      <c r="C93" s="419"/>
      <c r="D93" s="419"/>
      <c r="E93" s="419"/>
      <c r="F93" s="419"/>
      <c r="G93" s="419"/>
      <c r="H93" s="419"/>
      <c r="I93" s="419"/>
      <c r="J93" s="419"/>
      <c r="K93" s="421"/>
      <c r="L93" s="419"/>
      <c r="M93" s="421"/>
      <c r="N93" s="332"/>
      <c r="O93" s="332"/>
      <c r="P93" s="41"/>
      <c r="Q93" s="41"/>
    </row>
    <row r="94" spans="1:17" s="393" customFormat="1" ht="17.25" customHeight="1">
      <c r="A94" s="394" t="s">
        <v>903</v>
      </c>
      <c r="B94" s="429"/>
      <c r="C94" s="430">
        <f aca="true" t="shared" si="9" ref="C94:M94">C95</f>
        <v>573798</v>
      </c>
      <c r="D94" s="430">
        <f t="shared" si="9"/>
        <v>573798</v>
      </c>
      <c r="E94" s="430">
        <f t="shared" si="9"/>
        <v>25779654168</v>
      </c>
      <c r="F94" s="430">
        <f t="shared" si="9"/>
        <v>25779654168</v>
      </c>
      <c r="G94" s="430">
        <f t="shared" si="9"/>
        <v>39864734</v>
      </c>
      <c r="H94" s="430">
        <f t="shared" si="9"/>
        <v>405962334</v>
      </c>
      <c r="I94" s="430">
        <f t="shared" si="9"/>
        <v>-8428541802</v>
      </c>
      <c r="J94" s="430">
        <f t="shared" si="9"/>
        <v>-9618691102</v>
      </c>
      <c r="K94" s="430">
        <f t="shared" si="9"/>
        <v>17390977100</v>
      </c>
      <c r="L94" s="430">
        <f t="shared" si="9"/>
        <v>16566925400</v>
      </c>
      <c r="M94" s="430">
        <f t="shared" si="9"/>
        <v>-9618691102</v>
      </c>
      <c r="N94" s="395"/>
      <c r="O94" s="395"/>
      <c r="P94" s="150"/>
      <c r="Q94" s="150"/>
    </row>
    <row r="95" spans="1:17" s="333" customFormat="1" ht="17.25" customHeight="1">
      <c r="A95" s="389" t="s">
        <v>709</v>
      </c>
      <c r="B95" s="417"/>
      <c r="C95" s="431">
        <f aca="true" t="shared" si="10" ref="C95:M95">C96+C108+C109+C110+C111</f>
        <v>573798</v>
      </c>
      <c r="D95" s="431">
        <f t="shared" si="10"/>
        <v>573798</v>
      </c>
      <c r="E95" s="431">
        <f t="shared" si="10"/>
        <v>25779654168</v>
      </c>
      <c r="F95" s="431">
        <f t="shared" si="10"/>
        <v>25779654168</v>
      </c>
      <c r="G95" s="432">
        <f t="shared" si="10"/>
        <v>39864734</v>
      </c>
      <c r="H95" s="432">
        <f t="shared" si="10"/>
        <v>405962334</v>
      </c>
      <c r="I95" s="431">
        <f t="shared" si="10"/>
        <v>-8428541802</v>
      </c>
      <c r="J95" s="431">
        <f t="shared" si="10"/>
        <v>-9618691102</v>
      </c>
      <c r="K95" s="431">
        <f t="shared" si="10"/>
        <v>17390977100</v>
      </c>
      <c r="L95" s="431">
        <f t="shared" si="10"/>
        <v>16566925400</v>
      </c>
      <c r="M95" s="431">
        <f t="shared" si="10"/>
        <v>-9618691102</v>
      </c>
      <c r="N95" s="332"/>
      <c r="O95" s="332"/>
      <c r="P95" s="41"/>
      <c r="Q95" s="41"/>
    </row>
    <row r="96" spans="1:17" s="333" customFormat="1" ht="17.25" customHeight="1">
      <c r="A96" s="389" t="s">
        <v>753</v>
      </c>
      <c r="B96" s="417"/>
      <c r="C96" s="418">
        <f aca="true" t="shared" si="11" ref="C96:M96">SUM(C98:C107)</f>
        <v>573798</v>
      </c>
      <c r="D96" s="418">
        <f t="shared" si="11"/>
        <v>573798</v>
      </c>
      <c r="E96" s="418">
        <f t="shared" si="11"/>
        <v>25779654168</v>
      </c>
      <c r="F96" s="418">
        <f t="shared" si="11"/>
        <v>25779654168</v>
      </c>
      <c r="G96" s="418">
        <f t="shared" si="11"/>
        <v>39864734</v>
      </c>
      <c r="H96" s="418">
        <f t="shared" si="11"/>
        <v>405962334</v>
      </c>
      <c r="I96" s="418">
        <f t="shared" si="11"/>
        <v>-8428541802</v>
      </c>
      <c r="J96" s="418">
        <f t="shared" si="11"/>
        <v>-9618691102</v>
      </c>
      <c r="K96" s="418">
        <f t="shared" si="11"/>
        <v>17390977100</v>
      </c>
      <c r="L96" s="418">
        <f t="shared" si="11"/>
        <v>16566925400</v>
      </c>
      <c r="M96" s="418">
        <f t="shared" si="11"/>
        <v>-9618691102</v>
      </c>
      <c r="N96" s="332"/>
      <c r="O96" s="332"/>
      <c r="P96" s="41"/>
      <c r="Q96" s="41"/>
    </row>
    <row r="97" spans="1:17" s="333" customFormat="1" ht="17.25" customHeight="1">
      <c r="A97" s="390" t="s">
        <v>778</v>
      </c>
      <c r="B97" s="417"/>
      <c r="C97" s="419"/>
      <c r="D97" s="419"/>
      <c r="E97" s="419"/>
      <c r="F97" s="419"/>
      <c r="G97" s="428"/>
      <c r="H97" s="428"/>
      <c r="I97" s="419"/>
      <c r="J97" s="418"/>
      <c r="K97" s="421"/>
      <c r="L97" s="419"/>
      <c r="M97" s="421"/>
      <c r="N97" s="332"/>
      <c r="O97" s="332"/>
      <c r="P97" s="41"/>
      <c r="Q97" s="41"/>
    </row>
    <row r="98" spans="1:17" s="246" customFormat="1" ht="17.25" customHeight="1">
      <c r="A98" s="433" t="s">
        <v>928</v>
      </c>
      <c r="B98" s="423" t="s">
        <v>744</v>
      </c>
      <c r="C98" s="424">
        <v>67604</v>
      </c>
      <c r="D98" s="424">
        <v>67604</v>
      </c>
      <c r="E98" s="424">
        <v>2265268048</v>
      </c>
      <c r="F98" s="424">
        <v>2265268048</v>
      </c>
      <c r="G98" s="425"/>
      <c r="H98" s="425"/>
      <c r="I98" s="426">
        <f>K98-E98</f>
        <v>-1136281248</v>
      </c>
      <c r="J98" s="426">
        <f>L98-F98</f>
        <v>-1224166448</v>
      </c>
      <c r="K98" s="426">
        <f aca="true" t="shared" si="12" ref="K98:K107">C98*N98</f>
        <v>1128986800</v>
      </c>
      <c r="L98" s="426">
        <f aca="true" t="shared" si="13" ref="L98:L107">D98*O98</f>
        <v>1041101600</v>
      </c>
      <c r="M98" s="426">
        <v>-1224166448</v>
      </c>
      <c r="N98" s="334">
        <v>16700</v>
      </c>
      <c r="O98" s="334">
        <v>15400</v>
      </c>
      <c r="P98" s="210"/>
      <c r="Q98" s="210"/>
    </row>
    <row r="99" spans="1:17" s="246" customFormat="1" ht="17.25" customHeight="1">
      <c r="A99" s="433" t="s">
        <v>929</v>
      </c>
      <c r="B99" s="423" t="s">
        <v>742</v>
      </c>
      <c r="C99" s="424">
        <v>38000</v>
      </c>
      <c r="D99" s="424">
        <v>38000</v>
      </c>
      <c r="E99" s="424">
        <v>2362405987</v>
      </c>
      <c r="F99" s="424">
        <v>2362405987</v>
      </c>
      <c r="G99" s="425"/>
      <c r="H99" s="425"/>
      <c r="I99" s="426">
        <f>K99-E99</f>
        <v>-1252805987</v>
      </c>
      <c r="J99" s="426">
        <f>L99-F99</f>
        <v>-1192005987</v>
      </c>
      <c r="K99" s="426">
        <f t="shared" si="12"/>
        <v>1109600000</v>
      </c>
      <c r="L99" s="426">
        <f t="shared" si="13"/>
        <v>1170400000</v>
      </c>
      <c r="M99" s="426">
        <v>-1192005987</v>
      </c>
      <c r="N99" s="334">
        <v>29200</v>
      </c>
      <c r="O99" s="334">
        <v>30800</v>
      </c>
      <c r="P99" s="210"/>
      <c r="Q99" s="210"/>
    </row>
    <row r="100" spans="1:17" s="246" customFormat="1" ht="17.25" customHeight="1">
      <c r="A100" s="433" t="s">
        <v>930</v>
      </c>
      <c r="B100" s="423" t="s">
        <v>808</v>
      </c>
      <c r="C100" s="424">
        <v>8</v>
      </c>
      <c r="D100" s="424">
        <v>8</v>
      </c>
      <c r="E100" s="424"/>
      <c r="F100" s="424"/>
      <c r="G100" s="425">
        <f>K100-E100</f>
        <v>104800</v>
      </c>
      <c r="H100" s="425">
        <f>L100-F100</f>
        <v>102400</v>
      </c>
      <c r="I100" s="426"/>
      <c r="J100" s="426"/>
      <c r="K100" s="426">
        <f t="shared" si="12"/>
        <v>104800</v>
      </c>
      <c r="L100" s="426">
        <f t="shared" si="13"/>
        <v>102400</v>
      </c>
      <c r="M100" s="426">
        <v>0</v>
      </c>
      <c r="N100" s="334">
        <v>13100</v>
      </c>
      <c r="O100" s="334">
        <v>12800</v>
      </c>
      <c r="P100" s="210"/>
      <c r="Q100" s="210"/>
    </row>
    <row r="101" spans="1:17" s="246" customFormat="1" ht="17.25" customHeight="1">
      <c r="A101" s="433" t="s">
        <v>931</v>
      </c>
      <c r="B101" s="423" t="s">
        <v>746</v>
      </c>
      <c r="C101" s="424">
        <v>2</v>
      </c>
      <c r="D101" s="424">
        <v>2</v>
      </c>
      <c r="E101" s="424">
        <v>85751</v>
      </c>
      <c r="F101" s="424">
        <v>85751</v>
      </c>
      <c r="G101" s="425"/>
      <c r="H101" s="425"/>
      <c r="I101" s="426">
        <f aca="true" t="shared" si="14" ref="I101:J107">K101-E101</f>
        <v>-85751</v>
      </c>
      <c r="J101" s="426">
        <f t="shared" si="14"/>
        <v>-85751</v>
      </c>
      <c r="K101" s="426">
        <f t="shared" si="12"/>
        <v>0</v>
      </c>
      <c r="L101" s="426">
        <f t="shared" si="13"/>
        <v>0</v>
      </c>
      <c r="M101" s="426">
        <v>-85751</v>
      </c>
      <c r="N101" s="334">
        <v>0</v>
      </c>
      <c r="O101" s="334">
        <v>0</v>
      </c>
      <c r="P101" s="210"/>
      <c r="Q101" s="210"/>
    </row>
    <row r="102" spans="1:17" s="246" customFormat="1" ht="17.25" customHeight="1">
      <c r="A102" s="433" t="s">
        <v>932</v>
      </c>
      <c r="B102" s="423" t="s">
        <v>750</v>
      </c>
      <c r="C102" s="424">
        <v>15</v>
      </c>
      <c r="D102" s="424">
        <v>15</v>
      </c>
      <c r="E102" s="424">
        <v>283913</v>
      </c>
      <c r="F102" s="424">
        <v>283913</v>
      </c>
      <c r="G102" s="425"/>
      <c r="H102" s="425"/>
      <c r="I102" s="426">
        <f t="shared" si="14"/>
        <v>-166913</v>
      </c>
      <c r="J102" s="426">
        <f t="shared" si="14"/>
        <v>-171413</v>
      </c>
      <c r="K102" s="426">
        <f t="shared" si="12"/>
        <v>117000</v>
      </c>
      <c r="L102" s="426">
        <f t="shared" si="13"/>
        <v>112500</v>
      </c>
      <c r="M102" s="426">
        <v>-171413</v>
      </c>
      <c r="N102" s="334">
        <v>7800</v>
      </c>
      <c r="O102" s="334">
        <v>7500</v>
      </c>
      <c r="P102" s="210"/>
      <c r="Q102" s="210"/>
    </row>
    <row r="103" spans="1:17" s="246" customFormat="1" ht="17.25" customHeight="1">
      <c r="A103" s="433" t="s">
        <v>933</v>
      </c>
      <c r="B103" s="423" t="s">
        <v>747</v>
      </c>
      <c r="C103" s="424">
        <v>9</v>
      </c>
      <c r="D103" s="424">
        <v>9</v>
      </c>
      <c r="E103" s="424">
        <v>146571</v>
      </c>
      <c r="F103" s="424">
        <v>146571</v>
      </c>
      <c r="G103" s="425"/>
      <c r="H103" s="425"/>
      <c r="I103" s="426">
        <f t="shared" si="14"/>
        <v>-21471</v>
      </c>
      <c r="J103" s="426">
        <f t="shared" si="14"/>
        <v>-38571</v>
      </c>
      <c r="K103" s="426">
        <f t="shared" si="12"/>
        <v>125100</v>
      </c>
      <c r="L103" s="426">
        <f t="shared" si="13"/>
        <v>108000</v>
      </c>
      <c r="M103" s="426">
        <v>-38571</v>
      </c>
      <c r="N103" s="334">
        <v>13900</v>
      </c>
      <c r="O103" s="334">
        <v>12000</v>
      </c>
      <c r="P103" s="210"/>
      <c r="Q103" s="210"/>
    </row>
    <row r="104" spans="1:17" s="246" customFormat="1" ht="17.25" customHeight="1">
      <c r="A104" s="433" t="s">
        <v>934</v>
      </c>
      <c r="B104" s="423" t="s">
        <v>748</v>
      </c>
      <c r="C104" s="424">
        <v>104600</v>
      </c>
      <c r="D104" s="424">
        <v>104600</v>
      </c>
      <c r="E104" s="424">
        <v>2355580066</v>
      </c>
      <c r="F104" s="424">
        <v>2355580066</v>
      </c>
      <c r="G104" s="425">
        <f>K104-E104</f>
        <v>39759934</v>
      </c>
      <c r="H104" s="425">
        <f>L104-F104</f>
        <v>405859934</v>
      </c>
      <c r="I104" s="426"/>
      <c r="J104" s="426"/>
      <c r="K104" s="426">
        <f t="shared" si="12"/>
        <v>2395340000</v>
      </c>
      <c r="L104" s="426">
        <f t="shared" si="13"/>
        <v>2761440000</v>
      </c>
      <c r="M104" s="426">
        <v>0</v>
      </c>
      <c r="N104" s="334">
        <v>22900</v>
      </c>
      <c r="O104" s="334">
        <v>26400</v>
      </c>
      <c r="P104" s="210"/>
      <c r="Q104" s="210"/>
    </row>
    <row r="105" spans="1:17" s="246" customFormat="1" ht="17.25" customHeight="1">
      <c r="A105" s="433" t="s">
        <v>935</v>
      </c>
      <c r="B105" s="423" t="s">
        <v>749</v>
      </c>
      <c r="C105" s="424">
        <v>68</v>
      </c>
      <c r="D105" s="424">
        <v>68</v>
      </c>
      <c r="E105" s="424">
        <v>5090200</v>
      </c>
      <c r="F105" s="424">
        <v>5090200</v>
      </c>
      <c r="G105" s="425"/>
      <c r="H105" s="425"/>
      <c r="I105" s="426">
        <f t="shared" si="14"/>
        <v>-4451000</v>
      </c>
      <c r="J105" s="426">
        <f t="shared" si="14"/>
        <v>-4566600</v>
      </c>
      <c r="K105" s="426">
        <f t="shared" si="12"/>
        <v>639200</v>
      </c>
      <c r="L105" s="426">
        <f t="shared" si="13"/>
        <v>523600</v>
      </c>
      <c r="M105" s="426">
        <v>-4566600</v>
      </c>
      <c r="N105" s="334">
        <v>9400</v>
      </c>
      <c r="O105" s="334">
        <v>7700</v>
      </c>
      <c r="P105" s="210"/>
      <c r="Q105" s="210"/>
    </row>
    <row r="106" spans="1:17" s="246" customFormat="1" ht="17.25" customHeight="1">
      <c r="A106" s="433" t="s">
        <v>936</v>
      </c>
      <c r="B106" s="423" t="s">
        <v>751</v>
      </c>
      <c r="C106" s="424">
        <f>315577+47840</f>
        <v>363417</v>
      </c>
      <c r="D106" s="424">
        <v>363417</v>
      </c>
      <c r="E106" s="424">
        <v>18786359500</v>
      </c>
      <c r="F106" s="424">
        <v>18786359500</v>
      </c>
      <c r="G106" s="425"/>
      <c r="H106" s="425"/>
      <c r="I106" s="426">
        <f t="shared" si="14"/>
        <v>-6030422800</v>
      </c>
      <c r="J106" s="426">
        <f t="shared" si="14"/>
        <v>-7193357200</v>
      </c>
      <c r="K106" s="426">
        <f t="shared" si="12"/>
        <v>12755936700</v>
      </c>
      <c r="L106" s="426">
        <f t="shared" si="13"/>
        <v>11593002300</v>
      </c>
      <c r="M106" s="426">
        <v>-7193357200</v>
      </c>
      <c r="N106" s="334">
        <v>35100</v>
      </c>
      <c r="O106" s="334">
        <v>31900</v>
      </c>
      <c r="P106" s="210"/>
      <c r="Q106" s="210"/>
    </row>
    <row r="107" spans="1:17" s="246" customFormat="1" ht="17.25" customHeight="1">
      <c r="A107" s="433" t="s">
        <v>937</v>
      </c>
      <c r="B107" s="423" t="s">
        <v>739</v>
      </c>
      <c r="C107" s="424">
        <v>75</v>
      </c>
      <c r="D107" s="424">
        <v>75</v>
      </c>
      <c r="E107" s="424">
        <v>4434132</v>
      </c>
      <c r="F107" s="424">
        <v>4434132</v>
      </c>
      <c r="G107" s="425"/>
      <c r="H107" s="425"/>
      <c r="I107" s="426">
        <f t="shared" si="14"/>
        <v>-4306632</v>
      </c>
      <c r="J107" s="426">
        <f t="shared" si="14"/>
        <v>-4299132</v>
      </c>
      <c r="K107" s="426">
        <f t="shared" si="12"/>
        <v>127500</v>
      </c>
      <c r="L107" s="426">
        <f t="shared" si="13"/>
        <v>135000</v>
      </c>
      <c r="M107" s="426">
        <v>-4299132</v>
      </c>
      <c r="N107" s="334">
        <v>1700</v>
      </c>
      <c r="O107" s="334">
        <v>1800</v>
      </c>
      <c r="P107" s="210"/>
      <c r="Q107" s="210"/>
    </row>
    <row r="108" spans="1:17" s="33" customFormat="1" ht="19.5" customHeight="1">
      <c r="A108" s="389" t="s">
        <v>788</v>
      </c>
      <c r="B108" s="434"/>
      <c r="C108" s="435"/>
      <c r="D108" s="435"/>
      <c r="E108" s="435"/>
      <c r="F108" s="435"/>
      <c r="G108" s="435"/>
      <c r="H108" s="435"/>
      <c r="I108" s="435"/>
      <c r="J108" s="435"/>
      <c r="K108" s="436"/>
      <c r="L108" s="435"/>
      <c r="M108" s="436"/>
      <c r="N108" s="8"/>
      <c r="O108" s="41"/>
      <c r="P108" s="41"/>
      <c r="Q108" s="41"/>
    </row>
    <row r="109" spans="1:17" s="33" customFormat="1" ht="19.5" customHeight="1">
      <c r="A109" s="389" t="s">
        <v>789</v>
      </c>
      <c r="B109" s="434"/>
      <c r="C109" s="435"/>
      <c r="D109" s="435"/>
      <c r="E109" s="436"/>
      <c r="F109" s="435"/>
      <c r="G109" s="435"/>
      <c r="H109" s="435"/>
      <c r="I109" s="435"/>
      <c r="J109" s="435"/>
      <c r="K109" s="436"/>
      <c r="L109" s="435"/>
      <c r="M109" s="436"/>
      <c r="N109" s="8"/>
      <c r="O109" s="41"/>
      <c r="P109" s="41"/>
      <c r="Q109" s="41"/>
    </row>
    <row r="110" spans="1:17" s="33" customFormat="1" ht="18.75" customHeight="1">
      <c r="A110" s="389" t="s">
        <v>938</v>
      </c>
      <c r="B110" s="434"/>
      <c r="C110" s="435"/>
      <c r="D110" s="435"/>
      <c r="E110" s="435"/>
      <c r="F110" s="435"/>
      <c r="G110" s="435"/>
      <c r="H110" s="435"/>
      <c r="I110" s="435"/>
      <c r="J110" s="435"/>
      <c r="K110" s="436"/>
      <c r="L110" s="435"/>
      <c r="M110" s="436"/>
      <c r="N110" s="8"/>
      <c r="O110" s="41"/>
      <c r="P110" s="41"/>
      <c r="Q110" s="41"/>
    </row>
    <row r="111" spans="1:17" s="33" customFormat="1" ht="19.5" customHeight="1">
      <c r="A111" s="391" t="s">
        <v>828</v>
      </c>
      <c r="B111" s="437"/>
      <c r="C111" s="438"/>
      <c r="D111" s="438"/>
      <c r="E111" s="438"/>
      <c r="F111" s="438"/>
      <c r="G111" s="438"/>
      <c r="H111" s="438"/>
      <c r="I111" s="438"/>
      <c r="J111" s="438"/>
      <c r="K111" s="439"/>
      <c r="L111" s="438"/>
      <c r="M111" s="439"/>
      <c r="N111" s="8"/>
      <c r="O111" s="41"/>
      <c r="P111" s="41"/>
      <c r="Q111" s="41"/>
    </row>
    <row r="112" spans="3:13" s="440" customFormat="1" ht="17.25" customHeight="1">
      <c r="C112" s="441"/>
      <c r="D112" s="441"/>
      <c r="E112" s="441"/>
      <c r="F112" s="441"/>
      <c r="G112" s="441"/>
      <c r="H112" s="441"/>
      <c r="I112" s="441"/>
      <c r="J112" s="441"/>
      <c r="K112" s="442"/>
      <c r="L112" s="441"/>
      <c r="M112" s="442"/>
    </row>
    <row r="113" spans="1:15" s="444" customFormat="1" ht="17.25" customHeight="1">
      <c r="A113" s="759" t="s">
        <v>1</v>
      </c>
      <c r="B113" s="443"/>
      <c r="C113" s="751" t="s">
        <v>568</v>
      </c>
      <c r="D113" s="752"/>
      <c r="E113" s="751" t="s">
        <v>823</v>
      </c>
      <c r="F113" s="752"/>
      <c r="G113" s="750" t="s">
        <v>246</v>
      </c>
      <c r="H113" s="750"/>
      <c r="I113" s="750"/>
      <c r="J113" s="750"/>
      <c r="K113" s="750" t="s">
        <v>708</v>
      </c>
      <c r="L113" s="750"/>
      <c r="M113" s="749" t="s">
        <v>904</v>
      </c>
      <c r="N113" s="741" t="s">
        <v>743</v>
      </c>
      <c r="O113" s="742"/>
    </row>
    <row r="114" spans="1:15" s="444" customFormat="1" ht="15">
      <c r="A114" s="760"/>
      <c r="B114" s="445"/>
      <c r="C114" s="750" t="s">
        <v>667</v>
      </c>
      <c r="D114" s="750" t="s">
        <v>668</v>
      </c>
      <c r="E114" s="750" t="s">
        <v>667</v>
      </c>
      <c r="F114" s="750" t="s">
        <v>668</v>
      </c>
      <c r="G114" s="750" t="s">
        <v>247</v>
      </c>
      <c r="H114" s="750"/>
      <c r="I114" s="750" t="s">
        <v>248</v>
      </c>
      <c r="J114" s="750"/>
      <c r="K114" s="750" t="s">
        <v>667</v>
      </c>
      <c r="L114" s="750" t="s">
        <v>668</v>
      </c>
      <c r="M114" s="749"/>
      <c r="N114" s="411" t="s">
        <v>667</v>
      </c>
      <c r="O114" s="411" t="s">
        <v>668</v>
      </c>
    </row>
    <row r="115" spans="1:13" s="444" customFormat="1" ht="16.5" customHeight="1">
      <c r="A115" s="761"/>
      <c r="B115" s="446"/>
      <c r="C115" s="750"/>
      <c r="D115" s="750"/>
      <c r="E115" s="750"/>
      <c r="F115" s="750"/>
      <c r="G115" s="411" t="s">
        <v>667</v>
      </c>
      <c r="H115" s="411" t="s">
        <v>668</v>
      </c>
      <c r="I115" s="411" t="s">
        <v>667</v>
      </c>
      <c r="J115" s="411" t="s">
        <v>668</v>
      </c>
      <c r="K115" s="750"/>
      <c r="L115" s="750"/>
      <c r="M115" s="749"/>
    </row>
    <row r="116" spans="1:13" s="333" customFormat="1" ht="24.75" customHeight="1">
      <c r="A116" s="757" t="s">
        <v>710</v>
      </c>
      <c r="B116" s="758"/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8"/>
    </row>
    <row r="117" spans="1:13" s="333" customFormat="1" ht="15" customHeight="1">
      <c r="A117" s="397" t="s">
        <v>790</v>
      </c>
      <c r="B117" s="449"/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6"/>
    </row>
    <row r="118" spans="1:13" s="333" customFormat="1" ht="15" customHeight="1">
      <c r="A118" s="397" t="s">
        <v>791</v>
      </c>
      <c r="B118" s="449"/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6"/>
    </row>
    <row r="119" spans="1:13" s="333" customFormat="1" ht="15" customHeight="1">
      <c r="A119" s="397" t="s">
        <v>787</v>
      </c>
      <c r="B119" s="449"/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6"/>
    </row>
    <row r="120" spans="1:13" s="450" customFormat="1" ht="15" customHeight="1">
      <c r="A120" s="397" t="s">
        <v>827</v>
      </c>
      <c r="B120" s="449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6"/>
    </row>
    <row r="121" spans="1:13" s="450" customFormat="1" ht="15" customHeight="1">
      <c r="A121" s="398" t="s">
        <v>249</v>
      </c>
      <c r="B121" s="451"/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3"/>
    </row>
    <row r="122" spans="1:13" s="450" customFormat="1" ht="15" customHeight="1">
      <c r="A122" s="398" t="s">
        <v>792</v>
      </c>
      <c r="B122" s="451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3"/>
    </row>
    <row r="123" spans="1:13" s="450" customFormat="1" ht="15" customHeight="1">
      <c r="A123" s="755" t="s">
        <v>939</v>
      </c>
      <c r="B123" s="756"/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3"/>
    </row>
    <row r="124" spans="1:13" s="440" customFormat="1" ht="15" customHeight="1">
      <c r="A124" s="454" t="s">
        <v>250</v>
      </c>
      <c r="B124" s="455"/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7"/>
    </row>
    <row r="125" spans="1:13" s="440" customFormat="1" ht="18" customHeight="1">
      <c r="A125" s="458" t="s">
        <v>850</v>
      </c>
      <c r="B125" s="455"/>
      <c r="C125" s="459">
        <f aca="true" t="shared" si="15" ref="C125:M125">SUM(C126:C132)</f>
        <v>4114499</v>
      </c>
      <c r="D125" s="459">
        <f t="shared" si="15"/>
        <v>4114499</v>
      </c>
      <c r="E125" s="459">
        <f t="shared" si="15"/>
        <v>121113962800</v>
      </c>
      <c r="F125" s="459">
        <f t="shared" si="15"/>
        <v>121113962800</v>
      </c>
      <c r="G125" s="459">
        <f t="shared" si="15"/>
        <v>0</v>
      </c>
      <c r="H125" s="459">
        <f t="shared" si="15"/>
        <v>0</v>
      </c>
      <c r="I125" s="459">
        <f t="shared" si="15"/>
        <v>-23397507520.22496</v>
      </c>
      <c r="J125" s="459">
        <f t="shared" si="15"/>
        <v>-21810307520.22496</v>
      </c>
      <c r="K125" s="459">
        <f t="shared" si="15"/>
        <v>97716455279.77504</v>
      </c>
      <c r="L125" s="459">
        <f t="shared" si="15"/>
        <v>99303655279.77504</v>
      </c>
      <c r="M125" s="457">
        <f t="shared" si="15"/>
        <v>-21810307520.22496</v>
      </c>
    </row>
    <row r="126" spans="1:13" s="461" customFormat="1" ht="17.25" customHeight="1">
      <c r="A126" s="753" t="s">
        <v>940</v>
      </c>
      <c r="B126" s="754"/>
      <c r="C126" s="460">
        <v>1000000</v>
      </c>
      <c r="D126" s="460">
        <v>1000000</v>
      </c>
      <c r="E126" s="460">
        <v>25000000000</v>
      </c>
      <c r="F126" s="460">
        <v>25000000000</v>
      </c>
      <c r="G126" s="425"/>
      <c r="H126" s="425"/>
      <c r="I126" s="426">
        <f aca="true" t="shared" si="16" ref="I126:J132">K126-E126</f>
        <v>0</v>
      </c>
      <c r="J126" s="426">
        <f t="shared" si="16"/>
        <v>0</v>
      </c>
      <c r="K126" s="460">
        <f>E126</f>
        <v>25000000000</v>
      </c>
      <c r="L126" s="460">
        <f>F126</f>
        <v>25000000000</v>
      </c>
      <c r="M126" s="460"/>
    </row>
    <row r="127" spans="1:13" s="461" customFormat="1" ht="17.25" customHeight="1">
      <c r="A127" s="753" t="s">
        <v>941</v>
      </c>
      <c r="B127" s="754"/>
      <c r="C127" s="460">
        <v>225500</v>
      </c>
      <c r="D127" s="460">
        <v>225500</v>
      </c>
      <c r="E127" s="460">
        <v>12450000000</v>
      </c>
      <c r="F127" s="460">
        <v>12450000000</v>
      </c>
      <c r="G127" s="425"/>
      <c r="H127" s="425"/>
      <c r="I127" s="426">
        <f t="shared" si="16"/>
        <v>-11351207520.224962</v>
      </c>
      <c r="J127" s="426">
        <f t="shared" si="16"/>
        <v>-11351207520.224962</v>
      </c>
      <c r="K127" s="460">
        <f>E127+M127</f>
        <v>1098792479.7750378</v>
      </c>
      <c r="L127" s="460">
        <f>F127+M127</f>
        <v>1098792479.7750378</v>
      </c>
      <c r="M127" s="460">
        <v>-11351207520.224962</v>
      </c>
    </row>
    <row r="128" spans="1:15" s="461" customFormat="1" ht="17.25" customHeight="1">
      <c r="A128" s="753" t="s">
        <v>856</v>
      </c>
      <c r="B128" s="754"/>
      <c r="C128" s="460">
        <v>981500</v>
      </c>
      <c r="D128" s="460">
        <v>981500</v>
      </c>
      <c r="E128" s="460">
        <v>23180250000</v>
      </c>
      <c r="F128" s="460">
        <v>23180250000</v>
      </c>
      <c r="G128" s="425"/>
      <c r="H128" s="425"/>
      <c r="I128" s="426">
        <f t="shared" si="16"/>
        <v>-4531750000</v>
      </c>
      <c r="J128" s="426">
        <f t="shared" si="16"/>
        <v>-3059500000</v>
      </c>
      <c r="K128" s="460">
        <f>C128*N128</f>
        <v>18648500000</v>
      </c>
      <c r="L128" s="460">
        <f>D128*O128</f>
        <v>20120750000</v>
      </c>
      <c r="M128" s="460">
        <v>-3059500000</v>
      </c>
      <c r="N128" s="462">
        <v>19000</v>
      </c>
      <c r="O128" s="462">
        <v>20500</v>
      </c>
    </row>
    <row r="129" spans="1:15" s="461" customFormat="1" ht="17.25" customHeight="1">
      <c r="A129" s="753" t="s">
        <v>855</v>
      </c>
      <c r="B129" s="754"/>
      <c r="C129" s="460">
        <v>1149500</v>
      </c>
      <c r="D129" s="460">
        <v>1149500</v>
      </c>
      <c r="E129" s="460">
        <v>24872000000</v>
      </c>
      <c r="F129" s="460">
        <v>24872000000</v>
      </c>
      <c r="G129" s="425"/>
      <c r="H129" s="425"/>
      <c r="I129" s="426">
        <f t="shared" si="16"/>
        <v>-7514550000</v>
      </c>
      <c r="J129" s="426">
        <f t="shared" si="16"/>
        <v>-7399600000</v>
      </c>
      <c r="K129" s="460">
        <f>C129*N129</f>
        <v>17357450000</v>
      </c>
      <c r="L129" s="460">
        <f>D129*O129</f>
        <v>17472400000</v>
      </c>
      <c r="M129" s="460">
        <v>-7399600000</v>
      </c>
      <c r="N129" s="462">
        <v>15100</v>
      </c>
      <c r="O129" s="462">
        <v>15200</v>
      </c>
    </row>
    <row r="130" spans="1:13" s="461" customFormat="1" ht="17.25" customHeight="1">
      <c r="A130" s="753" t="s">
        <v>942</v>
      </c>
      <c r="B130" s="754"/>
      <c r="C130" s="460">
        <v>57999</v>
      </c>
      <c r="D130" s="460">
        <v>57999</v>
      </c>
      <c r="E130" s="460">
        <v>861712800</v>
      </c>
      <c r="F130" s="460">
        <v>861712800</v>
      </c>
      <c r="G130" s="425"/>
      <c r="H130" s="425"/>
      <c r="I130" s="426">
        <f t="shared" si="16"/>
        <v>0</v>
      </c>
      <c r="J130" s="426">
        <f t="shared" si="16"/>
        <v>0</v>
      </c>
      <c r="K130" s="460">
        <f aca="true" t="shared" si="17" ref="K130:L132">E130</f>
        <v>861712800</v>
      </c>
      <c r="L130" s="460">
        <f t="shared" si="17"/>
        <v>861712800</v>
      </c>
      <c r="M130" s="460"/>
    </row>
    <row r="131" spans="1:13" s="461" customFormat="1" ht="17.25" customHeight="1">
      <c r="A131" s="753" t="s">
        <v>854</v>
      </c>
      <c r="B131" s="754"/>
      <c r="C131" s="460">
        <v>200000</v>
      </c>
      <c r="D131" s="460">
        <v>200000</v>
      </c>
      <c r="E131" s="460">
        <v>8000000000</v>
      </c>
      <c r="F131" s="460">
        <v>8000000000</v>
      </c>
      <c r="G131" s="425"/>
      <c r="H131" s="425"/>
      <c r="I131" s="426">
        <f t="shared" si="16"/>
        <v>0</v>
      </c>
      <c r="J131" s="426">
        <f t="shared" si="16"/>
        <v>0</v>
      </c>
      <c r="K131" s="460">
        <f t="shared" si="17"/>
        <v>8000000000</v>
      </c>
      <c r="L131" s="460">
        <f t="shared" si="17"/>
        <v>8000000000</v>
      </c>
      <c r="M131" s="460"/>
    </row>
    <row r="132" spans="1:13" s="461" customFormat="1" ht="17.25" customHeight="1">
      <c r="A132" s="753" t="s">
        <v>853</v>
      </c>
      <c r="B132" s="754"/>
      <c r="C132" s="460">
        <v>500000</v>
      </c>
      <c r="D132" s="460">
        <v>500000</v>
      </c>
      <c r="E132" s="460">
        <v>26750000000</v>
      </c>
      <c r="F132" s="460">
        <v>26750000000</v>
      </c>
      <c r="G132" s="425"/>
      <c r="H132" s="425"/>
      <c r="I132" s="426">
        <f t="shared" si="16"/>
        <v>0</v>
      </c>
      <c r="J132" s="426">
        <f t="shared" si="16"/>
        <v>0</v>
      </c>
      <c r="K132" s="460">
        <f t="shared" si="17"/>
        <v>26750000000</v>
      </c>
      <c r="L132" s="460">
        <f t="shared" si="17"/>
        <v>26750000000</v>
      </c>
      <c r="M132" s="460"/>
    </row>
    <row r="133" spans="1:13" s="440" customFormat="1" ht="19.5" customHeight="1">
      <c r="A133" s="399" t="s">
        <v>851</v>
      </c>
      <c r="B133" s="455"/>
      <c r="C133" s="456"/>
      <c r="D133" s="456"/>
      <c r="E133" s="459">
        <f aca="true" t="shared" si="18" ref="E133:L133">SUM(E134:E134)</f>
        <v>5000000000</v>
      </c>
      <c r="F133" s="459">
        <f t="shared" si="18"/>
        <v>5000000000</v>
      </c>
      <c r="G133" s="459">
        <f t="shared" si="18"/>
        <v>0</v>
      </c>
      <c r="H133" s="459">
        <f t="shared" si="18"/>
        <v>0</v>
      </c>
      <c r="I133" s="459">
        <f t="shared" si="18"/>
        <v>0</v>
      </c>
      <c r="J133" s="459">
        <f t="shared" si="18"/>
        <v>0</v>
      </c>
      <c r="K133" s="459">
        <f t="shared" si="18"/>
        <v>5000000000</v>
      </c>
      <c r="L133" s="459">
        <f t="shared" si="18"/>
        <v>5000000000</v>
      </c>
      <c r="M133" s="457"/>
    </row>
    <row r="134" spans="1:13" s="461" customFormat="1" ht="20.25" customHeight="1">
      <c r="A134" s="762" t="s">
        <v>943</v>
      </c>
      <c r="B134" s="763"/>
      <c r="C134" s="463"/>
      <c r="D134" s="463"/>
      <c r="E134" s="464">
        <v>5000000000</v>
      </c>
      <c r="F134" s="464">
        <v>5000000000</v>
      </c>
      <c r="G134" s="464"/>
      <c r="H134" s="464"/>
      <c r="I134" s="426"/>
      <c r="J134" s="426"/>
      <c r="K134" s="464">
        <v>5000000000</v>
      </c>
      <c r="L134" s="464">
        <v>5000000000</v>
      </c>
      <c r="M134" s="460"/>
    </row>
    <row r="135" spans="1:13" s="440" customFormat="1" ht="18" customHeight="1">
      <c r="A135" s="465" t="s">
        <v>711</v>
      </c>
      <c r="B135" s="466"/>
      <c r="C135" s="466"/>
      <c r="D135" s="466"/>
      <c r="E135" s="467"/>
      <c r="F135" s="466"/>
      <c r="G135" s="467"/>
      <c r="H135" s="466"/>
      <c r="I135" s="467"/>
      <c r="J135" s="466"/>
      <c r="K135" s="467"/>
      <c r="L135" s="468"/>
      <c r="M135" s="469"/>
    </row>
    <row r="136" spans="1:13" s="440" customFormat="1" ht="16.5" customHeight="1">
      <c r="A136" s="470" t="s">
        <v>824</v>
      </c>
      <c r="B136" s="471"/>
      <c r="C136" s="471"/>
      <c r="D136" s="471"/>
      <c r="E136" s="471"/>
      <c r="F136" s="471"/>
      <c r="G136" s="471"/>
      <c r="H136" s="471"/>
      <c r="I136" s="471"/>
      <c r="J136" s="471"/>
      <c r="K136" s="471"/>
      <c r="L136" s="472"/>
      <c r="M136" s="473"/>
    </row>
    <row r="137" spans="1:13" s="440" customFormat="1" ht="15.75" customHeight="1">
      <c r="A137" s="470" t="s">
        <v>829</v>
      </c>
      <c r="B137" s="471"/>
      <c r="C137" s="471"/>
      <c r="D137" s="471"/>
      <c r="E137" s="471"/>
      <c r="F137" s="471"/>
      <c r="G137" s="471"/>
      <c r="H137" s="471"/>
      <c r="I137" s="471"/>
      <c r="J137" s="471"/>
      <c r="K137" s="471"/>
      <c r="L137" s="472"/>
      <c r="M137" s="473"/>
    </row>
    <row r="138" spans="1:13" s="440" customFormat="1" ht="15.75" customHeight="1">
      <c r="A138" s="470" t="s">
        <v>825</v>
      </c>
      <c r="B138" s="471"/>
      <c r="C138" s="471"/>
      <c r="D138" s="474"/>
      <c r="E138" s="475"/>
      <c r="F138" s="471"/>
      <c r="G138" s="475"/>
      <c r="H138" s="471"/>
      <c r="I138" s="475"/>
      <c r="J138" s="471"/>
      <c r="K138" s="475"/>
      <c r="L138" s="472"/>
      <c r="M138" s="473"/>
    </row>
    <row r="139" spans="1:13" s="440" customFormat="1" ht="15.75" customHeight="1">
      <c r="A139" s="470" t="s">
        <v>712</v>
      </c>
      <c r="B139" s="471"/>
      <c r="C139" s="471"/>
      <c r="D139" s="471"/>
      <c r="E139" s="471"/>
      <c r="F139" s="471"/>
      <c r="G139" s="471"/>
      <c r="H139" s="471"/>
      <c r="I139" s="471"/>
      <c r="J139" s="471"/>
      <c r="K139" s="471"/>
      <c r="L139" s="472"/>
      <c r="M139" s="473"/>
    </row>
    <row r="140" spans="1:13" s="440" customFormat="1" ht="14.25" customHeight="1">
      <c r="A140" s="476" t="s">
        <v>826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  <c r="L140" s="478"/>
      <c r="M140" s="479"/>
    </row>
  </sheetData>
  <sheetProtection/>
  <mergeCells count="40">
    <mergeCell ref="E114:E115"/>
    <mergeCell ref="D114:D115"/>
    <mergeCell ref="A134:B134"/>
    <mergeCell ref="A129:B129"/>
    <mergeCell ref="A130:B130"/>
    <mergeCell ref="A131:B131"/>
    <mergeCell ref="A132:B132"/>
    <mergeCell ref="K63:L63"/>
    <mergeCell ref="G64:H64"/>
    <mergeCell ref="K113:L113"/>
    <mergeCell ref="G113:J113"/>
    <mergeCell ref="G114:H114"/>
    <mergeCell ref="I114:J114"/>
    <mergeCell ref="L114:L115"/>
    <mergeCell ref="E113:F113"/>
    <mergeCell ref="A128:B128"/>
    <mergeCell ref="A123:B123"/>
    <mergeCell ref="F114:F115"/>
    <mergeCell ref="A126:B126"/>
    <mergeCell ref="A127:B127"/>
    <mergeCell ref="A116:B116"/>
    <mergeCell ref="A113:A115"/>
    <mergeCell ref="C113:D113"/>
    <mergeCell ref="C114:C115"/>
    <mergeCell ref="E63:F63"/>
    <mergeCell ref="I64:J64"/>
    <mergeCell ref="G63:J63"/>
    <mergeCell ref="C64:C65"/>
    <mergeCell ref="D64:D65"/>
    <mergeCell ref="E64:E65"/>
    <mergeCell ref="N113:O113"/>
    <mergeCell ref="F64:F65"/>
    <mergeCell ref="A63:A65"/>
    <mergeCell ref="K64:K65"/>
    <mergeCell ref="L64:L65"/>
    <mergeCell ref="M63:M65"/>
    <mergeCell ref="M113:M115"/>
    <mergeCell ref="N63:O63"/>
    <mergeCell ref="K114:K115"/>
    <mergeCell ref="C63:D63"/>
  </mergeCells>
  <dataValidations count="14">
    <dataValidation errorStyle="information" type="textLength" allowBlank="1" showInputMessage="1" showErrorMessage="1" error="XLBVal:8=CTCP VAN TAI BIEN&amp;BDS VIET HAI&#13;&#10;" sqref="A107">
      <formula1>0</formula1>
      <formula2>300</formula2>
    </dataValidation>
    <dataValidation errorStyle="information" type="textLength" allowBlank="1" showInputMessage="1" showErrorMessage="1" error="XLBVal:8=CT C ÖÙng NL QT &amp; TM Soâng Ñaø&#13;&#10;" sqref="A105">
      <formula1>0</formula1>
      <formula2>300</formula2>
    </dataValidation>
    <dataValidation errorStyle="information" type="textLength" allowBlank="1" showInputMessage="1" showErrorMessage="1" error="XLBVal:8=CT CP DT KD NHA INTRESCO&#13;&#10;" sqref="A102">
      <formula1>0</formula1>
      <formula2>300</formula2>
    </dataValidation>
    <dataValidation errorStyle="information" type="textLength" allowBlank="1" showInputMessage="1" showErrorMessage="1" error="XLBVal:8=NH Ngoaïi Thöông VN&#13;&#10;" sqref="A89:A90 A106 A100 A73:A85 A69">
      <formula1>0</formula1>
      <formula2>300</formula2>
    </dataValidation>
    <dataValidation errorStyle="information" type="textLength" allowBlank="1" showInputMessage="1" showErrorMessage="1" error="XLBVal:8=CT CP Cheá Bieán Haøng XK LA&#13;&#10;" sqref="A103">
      <formula1>0</formula1>
      <formula2>300</formula2>
    </dataValidation>
    <dataValidation errorStyle="information" type="textLength" allowBlank="1" showInputMessage="1" showErrorMessage="1" error="XLBVal:8=CT CP Nhieät Ñieän Phaû Laïi&#13;&#10;" sqref="A104">
      <formula1>0</formula1>
      <formula2>300</formula2>
    </dataValidation>
    <dataValidation errorStyle="information" type="textLength" allowBlank="1" showInputMessage="1" showErrorMessage="1" error="XLBVal:8=CT CP Thöïc phaåm Quoác teá&#13;&#10;" sqref="A101">
      <formula1>0</formula1>
      <formula2>300</formula2>
    </dataValidation>
    <dataValidation errorStyle="information" type="textLength" allowBlank="1" showInputMessage="1" showErrorMessage="1" error="XLBVal:8=CTCP Phaân Ñaïm &amp; HC Daàu Khí&#13;&#10;" sqref="A72 A99">
      <formula1>0</formula1>
      <formula2>300</formula2>
    </dataValidation>
    <dataValidation errorStyle="information" type="textLength" allowBlank="1" showInputMessage="1" showErrorMessage="1" error="XLBVal:8=NHTM CP AÙ Chaâu&#13;&#10;" sqref="A98">
      <formula1>0</formula1>
      <formula2>300</formula2>
    </dataValidation>
    <dataValidation errorStyle="information" type="textLength" allowBlank="1" showInputMessage="1" showErrorMessage="1" error="XLBVal:8=CT CP Caùp &amp;ø VL Vieãn Thoâng&#13;&#10;" sqref="A87">
      <formula1>0</formula1>
      <formula2>300</formula2>
    </dataValidation>
    <dataValidation errorStyle="information" type="textLength" allowBlank="1" showInputMessage="1" showErrorMessage="1" error="XLBVal:8=CT CP DV TH Saøi Goøn&#13;&#10;" sqref="A88">
      <formula1>0</formula1>
      <formula2>300</formula2>
    </dataValidation>
    <dataValidation errorStyle="information" type="textLength" allowBlank="1" showInputMessage="1" showErrorMessage="1" error="XLBVal:8=TONG CTY CP DTU P.TRIEN X.DUNG&#13;&#10;" sqref="A70:A71">
      <formula1>0</formula1>
      <formula2>300</formula2>
    </dataValidation>
    <dataValidation errorStyle="information" type="textLength" allowBlank="1" showInputMessage="1" showErrorMessage="1" error="XLBVal:8=Toång CT CP Baûo Hieåm DK VN&#13;&#10;" sqref="A86">
      <formula1>0</formula1>
      <formula2>300</formula2>
    </dataValidation>
    <dataValidation errorStyle="information" type="textLength" allowBlank="1" showInputMessage="1" showErrorMessage="1" error="XLBVal:6=222890228551&#13;&#10;" sqref="E68:F68">
      <formula1>0</formula1>
      <formula2>300</formula2>
    </dataValidation>
  </dataValidations>
  <printOptions/>
  <pageMargins left="0.17" right="0" top="0" bottom="0.29" header="0.5" footer="0.37"/>
  <pageSetup horizontalDpi="600" verticalDpi="600" orientation="landscape" scale="75" r:id="rId3"/>
  <headerFooter alignWithMargins="0">
    <oddFooter>&amp;Rpage&amp;P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39"/>
  <sheetViews>
    <sheetView zoomScalePageLayoutView="0" workbookViewId="0" topLeftCell="A5">
      <selection activeCell="A5" sqref="A5:I5"/>
    </sheetView>
  </sheetViews>
  <sheetFormatPr defaultColWidth="9.140625" defaultRowHeight="12.75"/>
  <cols>
    <col min="1" max="1" width="38.57421875" style="0" customWidth="1"/>
    <col min="2" max="2" width="7.8515625" style="0" customWidth="1"/>
    <col min="3" max="3" width="20.57421875" style="0" customWidth="1"/>
    <col min="4" max="4" width="21.140625" style="0" customWidth="1"/>
    <col min="5" max="5" width="19.57421875" style="0" customWidth="1"/>
    <col min="6" max="6" width="18.8515625" style="0" customWidth="1"/>
    <col min="7" max="7" width="19.7109375" style="0" customWidth="1"/>
    <col min="8" max="8" width="19.57421875" style="0" customWidth="1"/>
    <col min="9" max="9" width="16.00390625" style="0" bestFit="1" customWidth="1"/>
    <col min="10" max="10" width="15.140625" style="0" customWidth="1"/>
  </cols>
  <sheetData>
    <row r="1" spans="1:11" s="48" customFormat="1" ht="17.25" customHeight="1">
      <c r="A1" s="740" t="s">
        <v>585</v>
      </c>
      <c r="B1" s="740"/>
      <c r="C1" s="92"/>
      <c r="D1" s="92"/>
      <c r="E1" s="93"/>
      <c r="F1" s="770" t="s">
        <v>770</v>
      </c>
      <c r="G1" s="770"/>
      <c r="H1" s="44"/>
      <c r="I1" s="44"/>
      <c r="J1" s="94"/>
      <c r="K1" s="94"/>
    </row>
    <row r="2" spans="1:11" s="48" customFormat="1" ht="17.25" customHeight="1">
      <c r="A2" s="740" t="s">
        <v>813</v>
      </c>
      <c r="B2" s="740"/>
      <c r="C2" s="95"/>
      <c r="D2" s="95"/>
      <c r="E2" s="93"/>
      <c r="F2" s="770" t="s">
        <v>771</v>
      </c>
      <c r="G2" s="770"/>
      <c r="H2" s="44"/>
      <c r="I2" s="44"/>
      <c r="J2" s="94"/>
      <c r="K2" s="94"/>
    </row>
    <row r="3" spans="1:11" s="48" customFormat="1" ht="17.25" customHeight="1">
      <c r="A3" s="6" t="s">
        <v>582</v>
      </c>
      <c r="B3" s="95"/>
      <c r="C3" s="95"/>
      <c r="D3" s="95"/>
      <c r="E3" s="93"/>
      <c r="F3" s="770" t="s">
        <v>772</v>
      </c>
      <c r="G3" s="770"/>
      <c r="H3" s="44"/>
      <c r="I3" s="44"/>
      <c r="J3" s="94"/>
      <c r="K3" s="94"/>
    </row>
    <row r="4" spans="1:11" s="48" customFormat="1" ht="27.75" customHeight="1">
      <c r="A4" s="96" t="s">
        <v>773</v>
      </c>
      <c r="B4" s="45"/>
      <c r="C4" s="45"/>
      <c r="D4" s="45"/>
      <c r="E4" s="45"/>
      <c r="F4" s="45"/>
      <c r="G4" s="45"/>
      <c r="H4" s="45"/>
      <c r="I4" s="45"/>
      <c r="J4" s="94"/>
      <c r="K4" s="94"/>
    </row>
    <row r="5" spans="1:11" s="48" customFormat="1" ht="18.75" customHeight="1">
      <c r="A5" s="771" t="str">
        <f>'B02-PL '!A7:H7</f>
        <v>QUÝ I/2015</v>
      </c>
      <c r="B5" s="771"/>
      <c r="C5" s="771"/>
      <c r="D5" s="771"/>
      <c r="E5" s="771"/>
      <c r="F5" s="771"/>
      <c r="G5" s="771"/>
      <c r="H5" s="771"/>
      <c r="I5" s="771"/>
      <c r="J5" s="97"/>
      <c r="K5" s="94"/>
    </row>
    <row r="6" spans="6:7" ht="12.75">
      <c r="F6" s="211" t="s">
        <v>774</v>
      </c>
      <c r="G6" s="211"/>
    </row>
    <row r="7" spans="1:4" s="126" customFormat="1" ht="28.5">
      <c r="A7" s="249" t="s">
        <v>956</v>
      </c>
      <c r="B7" s="249" t="s">
        <v>957</v>
      </c>
      <c r="C7" s="215"/>
      <c r="D7" s="215"/>
    </row>
    <row r="8" spans="1:13" s="59" customFormat="1" ht="30" customHeight="1">
      <c r="A8" s="217" t="s">
        <v>1</v>
      </c>
      <c r="B8" s="216" t="s">
        <v>194</v>
      </c>
      <c r="C8" s="772" t="s">
        <v>675</v>
      </c>
      <c r="D8" s="773"/>
      <c r="E8" s="772" t="s">
        <v>776</v>
      </c>
      <c r="F8" s="773"/>
      <c r="G8" s="772" t="s">
        <v>676</v>
      </c>
      <c r="H8" s="773"/>
      <c r="I8" s="58"/>
      <c r="J8" s="58"/>
      <c r="K8" s="58"/>
      <c r="L8" s="58"/>
      <c r="M8" s="58"/>
    </row>
    <row r="9" spans="1:13" s="59" customFormat="1" ht="21" customHeight="1">
      <c r="A9" s="250" t="s">
        <v>962</v>
      </c>
      <c r="B9" s="215" t="s">
        <v>963</v>
      </c>
      <c r="C9" s="144" t="s">
        <v>681</v>
      </c>
      <c r="D9" s="144" t="s">
        <v>680</v>
      </c>
      <c r="E9" s="144" t="s">
        <v>681</v>
      </c>
      <c r="F9" s="144" t="s">
        <v>680</v>
      </c>
      <c r="G9" s="144" t="s">
        <v>681</v>
      </c>
      <c r="H9" s="144" t="s">
        <v>680</v>
      </c>
      <c r="I9" s="58"/>
      <c r="J9" s="58"/>
      <c r="K9" s="58"/>
      <c r="L9" s="58"/>
      <c r="M9" s="58"/>
    </row>
    <row r="10" spans="1:13" s="374" customFormat="1" ht="20.25" customHeight="1">
      <c r="A10" s="372" t="s">
        <v>562</v>
      </c>
      <c r="B10" s="372" t="s">
        <v>563</v>
      </c>
      <c r="C10" s="372">
        <v>1</v>
      </c>
      <c r="D10" s="372">
        <v>2</v>
      </c>
      <c r="E10" s="372">
        <v>3</v>
      </c>
      <c r="F10" s="372">
        <v>4</v>
      </c>
      <c r="G10" s="372">
        <v>5</v>
      </c>
      <c r="H10" s="372">
        <v>6</v>
      </c>
      <c r="I10" s="373"/>
      <c r="J10" s="373"/>
      <c r="K10" s="373"/>
      <c r="L10" s="373"/>
      <c r="M10" s="373"/>
    </row>
    <row r="11" spans="1:13" s="33" customFormat="1" ht="20.25" customHeight="1">
      <c r="A11" s="576" t="s">
        <v>305</v>
      </c>
      <c r="B11" s="577" t="s">
        <v>145</v>
      </c>
      <c r="C11" s="535">
        <v>250000000000</v>
      </c>
      <c r="D11" s="535">
        <v>250000000000</v>
      </c>
      <c r="E11" s="517">
        <v>0</v>
      </c>
      <c r="F11" s="517">
        <v>0</v>
      </c>
      <c r="G11" s="517">
        <f>C11+E11</f>
        <v>250000000000</v>
      </c>
      <c r="H11" s="377">
        <f>D11+F11</f>
        <v>250000000000</v>
      </c>
      <c r="I11" s="41"/>
      <c r="J11" s="41"/>
      <c r="K11" s="41"/>
      <c r="L11" s="41"/>
      <c r="M11" s="41"/>
    </row>
    <row r="12" spans="1:13" s="33" customFormat="1" ht="20.25" customHeight="1">
      <c r="A12" s="576" t="s">
        <v>306</v>
      </c>
      <c r="B12" s="577" t="s">
        <v>146</v>
      </c>
      <c r="C12" s="535">
        <v>138575000000</v>
      </c>
      <c r="D12" s="535">
        <v>138575000000</v>
      </c>
      <c r="E12" s="517">
        <v>0</v>
      </c>
      <c r="F12" s="517">
        <v>0</v>
      </c>
      <c r="G12" s="517">
        <f aca="true" t="shared" si="0" ref="G12:G21">C12+E12</f>
        <v>138575000000</v>
      </c>
      <c r="H12" s="377">
        <f aca="true" t="shared" si="1" ref="H12:H21">D12+F12</f>
        <v>138575000000</v>
      </c>
      <c r="I12" s="41"/>
      <c r="J12" s="41"/>
      <c r="K12" s="41"/>
      <c r="L12" s="41"/>
      <c r="M12" s="41"/>
    </row>
    <row r="13" spans="1:13" s="33" customFormat="1" ht="20.25" customHeight="1">
      <c r="A13" s="576" t="s">
        <v>307</v>
      </c>
      <c r="B13" s="368" t="s">
        <v>147</v>
      </c>
      <c r="C13" s="535">
        <v>0</v>
      </c>
      <c r="D13" s="535">
        <v>0</v>
      </c>
      <c r="E13" s="517"/>
      <c r="F13" s="517">
        <v>0</v>
      </c>
      <c r="G13" s="517">
        <f t="shared" si="0"/>
        <v>0</v>
      </c>
      <c r="H13" s="377">
        <f t="shared" si="1"/>
        <v>0</v>
      </c>
      <c r="I13" s="41"/>
      <c r="J13" s="41"/>
      <c r="K13" s="41"/>
      <c r="L13" s="41"/>
      <c r="M13" s="41"/>
    </row>
    <row r="14" spans="1:13" s="33" customFormat="1" ht="20.25" customHeight="1">
      <c r="A14" s="576" t="s">
        <v>308</v>
      </c>
      <c r="B14" s="368"/>
      <c r="C14" s="535"/>
      <c r="D14" s="535"/>
      <c r="E14" s="517"/>
      <c r="F14" s="517"/>
      <c r="G14" s="517">
        <f t="shared" si="0"/>
        <v>0</v>
      </c>
      <c r="H14" s="377">
        <f t="shared" si="1"/>
        <v>0</v>
      </c>
      <c r="I14" s="41"/>
      <c r="J14" s="41"/>
      <c r="K14" s="41"/>
      <c r="L14" s="41"/>
      <c r="M14" s="41"/>
    </row>
    <row r="15" spans="1:13" s="33" customFormat="1" ht="20.25" customHeight="1">
      <c r="A15" s="576" t="s">
        <v>309</v>
      </c>
      <c r="B15" s="577" t="s">
        <v>551</v>
      </c>
      <c r="C15" s="535"/>
      <c r="D15" s="535">
        <v>0</v>
      </c>
      <c r="E15" s="517">
        <v>0</v>
      </c>
      <c r="F15" s="517">
        <v>0</v>
      </c>
      <c r="G15" s="517">
        <f t="shared" si="0"/>
        <v>0</v>
      </c>
      <c r="H15" s="377">
        <f t="shared" si="1"/>
        <v>0</v>
      </c>
      <c r="I15" s="41"/>
      <c r="J15" s="41"/>
      <c r="K15" s="41"/>
      <c r="L15" s="41"/>
      <c r="M15" s="41"/>
    </row>
    <row r="16" spans="1:13" s="33" customFormat="1" ht="20.25" customHeight="1">
      <c r="A16" s="576" t="s">
        <v>310</v>
      </c>
      <c r="B16" s="577" t="s">
        <v>552</v>
      </c>
      <c r="C16" s="535">
        <v>0</v>
      </c>
      <c r="D16" s="535">
        <v>0</v>
      </c>
      <c r="E16" s="517">
        <v>0</v>
      </c>
      <c r="F16" s="517">
        <v>0</v>
      </c>
      <c r="G16" s="517">
        <f t="shared" si="0"/>
        <v>0</v>
      </c>
      <c r="H16" s="377">
        <f t="shared" si="1"/>
        <v>0</v>
      </c>
      <c r="I16" s="41"/>
      <c r="J16" s="41"/>
      <c r="K16" s="41"/>
      <c r="L16" s="41"/>
      <c r="M16" s="41"/>
    </row>
    <row r="17" spans="1:13" s="33" customFormat="1" ht="20.25" customHeight="1">
      <c r="A17" s="576" t="s">
        <v>638</v>
      </c>
      <c r="B17" s="577" t="s">
        <v>41</v>
      </c>
      <c r="C17" s="535">
        <v>0</v>
      </c>
      <c r="D17" s="535">
        <v>0</v>
      </c>
      <c r="E17" s="517">
        <v>0</v>
      </c>
      <c r="F17" s="517">
        <v>0</v>
      </c>
      <c r="G17" s="517">
        <f t="shared" si="0"/>
        <v>0</v>
      </c>
      <c r="H17" s="377">
        <f t="shared" si="1"/>
        <v>0</v>
      </c>
      <c r="I17" s="41"/>
      <c r="J17" s="41"/>
      <c r="K17" s="41"/>
      <c r="L17" s="41"/>
      <c r="M17" s="41"/>
    </row>
    <row r="18" spans="1:13" s="33" customFormat="1" ht="20.25" customHeight="1">
      <c r="A18" s="576" t="s">
        <v>839</v>
      </c>
      <c r="B18" s="368" t="s">
        <v>870</v>
      </c>
      <c r="C18" s="535">
        <v>4237404755</v>
      </c>
      <c r="D18" s="535">
        <v>4237404755</v>
      </c>
      <c r="E18" s="517">
        <v>0</v>
      </c>
      <c r="F18" s="517">
        <v>0</v>
      </c>
      <c r="G18" s="517">
        <f>C18+E18</f>
        <v>4237404755</v>
      </c>
      <c r="H18" s="377">
        <f>D18+F18</f>
        <v>4237404755</v>
      </c>
      <c r="I18" s="41"/>
      <c r="J18" s="41"/>
      <c r="K18" s="41"/>
      <c r="L18" s="41"/>
      <c r="M18" s="41"/>
    </row>
    <row r="19" spans="1:13" s="33" customFormat="1" ht="20.25" customHeight="1">
      <c r="A19" s="576" t="s">
        <v>840</v>
      </c>
      <c r="B19" s="368" t="s">
        <v>871</v>
      </c>
      <c r="C19" s="535">
        <v>3562404755</v>
      </c>
      <c r="D19" s="535">
        <v>3562404755</v>
      </c>
      <c r="E19" s="517">
        <v>0</v>
      </c>
      <c r="F19" s="517">
        <v>0</v>
      </c>
      <c r="G19" s="517">
        <f>C19+E19</f>
        <v>3562404755</v>
      </c>
      <c r="H19" s="377">
        <f>D19+F19</f>
        <v>3562404755</v>
      </c>
      <c r="I19" s="41"/>
      <c r="J19" s="56"/>
      <c r="K19" s="41"/>
      <c r="L19" s="41"/>
      <c r="M19" s="41"/>
    </row>
    <row r="20" spans="1:13" s="33" customFormat="1" ht="20.25" customHeight="1">
      <c r="A20" s="576" t="s">
        <v>868</v>
      </c>
      <c r="B20" s="577" t="s">
        <v>679</v>
      </c>
      <c r="C20" s="535"/>
      <c r="D20" s="535"/>
      <c r="E20" s="517"/>
      <c r="F20" s="517"/>
      <c r="G20" s="517"/>
      <c r="H20" s="377"/>
      <c r="I20" s="41"/>
      <c r="J20" s="56"/>
      <c r="K20" s="41"/>
      <c r="L20" s="41"/>
      <c r="M20" s="41"/>
    </row>
    <row r="21" spans="1:13" s="33" customFormat="1" ht="20.25" customHeight="1">
      <c r="A21" s="576" t="s">
        <v>869</v>
      </c>
      <c r="B21" s="368" t="s">
        <v>783</v>
      </c>
      <c r="C21" s="535">
        <v>-197835494680</v>
      </c>
      <c r="D21" s="535">
        <v>-198244600454</v>
      </c>
      <c r="E21" s="517">
        <v>-409105774</v>
      </c>
      <c r="F21" s="517">
        <v>-2446878053</v>
      </c>
      <c r="G21" s="517">
        <f t="shared" si="0"/>
        <v>-198244600454</v>
      </c>
      <c r="H21" s="377">
        <f t="shared" si="1"/>
        <v>-200691478507</v>
      </c>
      <c r="I21" s="326">
        <f>H22-'B01-BS'!E96</f>
        <v>0</v>
      </c>
      <c r="J21" s="41"/>
      <c r="K21" s="41"/>
      <c r="L21" s="41"/>
      <c r="M21" s="41"/>
    </row>
    <row r="22" spans="1:13" s="54" customFormat="1" ht="20.25" customHeight="1">
      <c r="A22" s="367" t="s">
        <v>234</v>
      </c>
      <c r="B22" s="368" t="s">
        <v>594</v>
      </c>
      <c r="C22" s="369">
        <f aca="true" t="shared" si="2" ref="C22:H22">SUM(C11:C21)</f>
        <v>198539314830</v>
      </c>
      <c r="D22" s="369">
        <f t="shared" si="2"/>
        <v>198130209056</v>
      </c>
      <c r="E22" s="369">
        <f t="shared" si="2"/>
        <v>-409105774</v>
      </c>
      <c r="F22" s="369">
        <f t="shared" si="2"/>
        <v>-2446878053</v>
      </c>
      <c r="G22" s="369">
        <f t="shared" si="2"/>
        <v>198130209056</v>
      </c>
      <c r="H22" s="369">
        <f t="shared" si="2"/>
        <v>195683331003</v>
      </c>
      <c r="I22" s="370">
        <f>D22-G22</f>
        <v>0</v>
      </c>
      <c r="J22" s="371"/>
      <c r="K22" s="371"/>
      <c r="L22" s="371"/>
      <c r="M22" s="371"/>
    </row>
    <row r="23" spans="1:13" s="33" customFormat="1" ht="18.75" customHeight="1">
      <c r="A23" s="769" t="s">
        <v>775</v>
      </c>
      <c r="B23" s="769"/>
      <c r="C23" s="769"/>
      <c r="D23" s="769"/>
      <c r="E23" s="769"/>
      <c r="F23" s="41"/>
      <c r="G23" s="41"/>
      <c r="H23" s="41"/>
      <c r="I23" s="41"/>
      <c r="J23" s="41"/>
      <c r="K23" s="41"/>
      <c r="L23" s="41"/>
      <c r="M23" s="41"/>
    </row>
    <row r="25" spans="1:8" s="1" customFormat="1" ht="15" customHeight="1">
      <c r="A25" s="10"/>
      <c r="B25" s="41"/>
      <c r="C25" s="49"/>
      <c r="D25" s="49"/>
      <c r="F25" s="764" t="str">
        <f ca="1">" Lập ngày, "&amp;TEXT(NOW(),"dd/mm/yyyy ")</f>
        <v> Lập ngày, 17/04/2015 </v>
      </c>
      <c r="G25" s="764"/>
      <c r="H25" s="2"/>
    </row>
    <row r="26" spans="1:8" s="1" customFormat="1" ht="15" customHeight="1">
      <c r="A26" s="42" t="s">
        <v>336</v>
      </c>
      <c r="B26" s="765" t="s">
        <v>815</v>
      </c>
      <c r="C26" s="765"/>
      <c r="D26" s="765"/>
      <c r="E26" s="765"/>
      <c r="F26" s="766" t="s">
        <v>795</v>
      </c>
      <c r="G26" s="766"/>
      <c r="H26" s="2"/>
    </row>
    <row r="27" spans="1:8" s="1" customFormat="1" ht="15" customHeight="1">
      <c r="A27" s="43"/>
      <c r="B27" s="5"/>
      <c r="C27" s="47"/>
      <c r="D27" s="47"/>
      <c r="E27" s="47"/>
      <c r="F27" s="47"/>
      <c r="G27" s="2"/>
      <c r="H27" s="2"/>
    </row>
    <row r="28" spans="1:8" s="1" customFormat="1" ht="15" customHeight="1">
      <c r="A28" s="10"/>
      <c r="B28" s="5"/>
      <c r="C28" s="47"/>
      <c r="D28" s="311"/>
      <c r="E28" s="148"/>
      <c r="F28" s="47"/>
      <c r="G28" s="2"/>
      <c r="H28" s="63"/>
    </row>
    <row r="29" spans="1:8" s="1" customFormat="1" ht="15" customHeight="1">
      <c r="A29" s="43"/>
      <c r="B29" s="5"/>
      <c r="C29" s="312"/>
      <c r="D29" s="325"/>
      <c r="E29" s="47"/>
      <c r="F29" s="47"/>
      <c r="G29" s="2"/>
      <c r="H29" s="2"/>
    </row>
    <row r="30" spans="1:8" s="1" customFormat="1" ht="15" customHeight="1">
      <c r="A30" s="43"/>
      <c r="B30" s="5"/>
      <c r="C30" s="47"/>
      <c r="D30" s="47"/>
      <c r="E30" s="47"/>
      <c r="F30" s="47"/>
      <c r="G30" s="2"/>
      <c r="H30" s="140"/>
    </row>
    <row r="31" spans="1:9" s="1" customFormat="1" ht="15" customHeight="1">
      <c r="A31" s="43"/>
      <c r="B31" s="5"/>
      <c r="C31" s="47"/>
      <c r="D31" s="47"/>
      <c r="E31" s="47"/>
      <c r="F31" s="47"/>
      <c r="G31" s="2"/>
      <c r="H31" s="63"/>
      <c r="I31" s="139"/>
    </row>
    <row r="32" spans="1:8" s="1" customFormat="1" ht="15" customHeight="1">
      <c r="A32" s="42" t="s">
        <v>816</v>
      </c>
      <c r="B32" s="767" t="s">
        <v>286</v>
      </c>
      <c r="C32" s="767"/>
      <c r="D32" s="767"/>
      <c r="E32" s="767"/>
      <c r="F32" s="768" t="s">
        <v>814</v>
      </c>
      <c r="G32" s="768"/>
      <c r="H32" s="2"/>
    </row>
    <row r="34" ht="12.75">
      <c r="E34" s="213"/>
    </row>
    <row r="38" ht="12.75">
      <c r="C38" s="214"/>
    </row>
    <row r="39" ht="12.75">
      <c r="C39" s="213"/>
    </row>
  </sheetData>
  <sheetProtection/>
  <mergeCells count="15">
    <mergeCell ref="F1:G1"/>
    <mergeCell ref="F2:G2"/>
    <mergeCell ref="F3:G3"/>
    <mergeCell ref="A5:I5"/>
    <mergeCell ref="C8:D8"/>
    <mergeCell ref="E8:F8"/>
    <mergeCell ref="G8:H8"/>
    <mergeCell ref="A2:B2"/>
    <mergeCell ref="A1:B1"/>
    <mergeCell ref="F25:G25"/>
    <mergeCell ref="B26:E26"/>
    <mergeCell ref="F26:G26"/>
    <mergeCell ref="B32:E32"/>
    <mergeCell ref="F32:G32"/>
    <mergeCell ref="A23:E23"/>
  </mergeCells>
  <dataValidations count="13">
    <dataValidation errorStyle="information" type="textLength" allowBlank="1" showInputMessage="1" showErrorMessage="1" error="XLBVal:6=-198244600454&#13;&#10;" sqref="C21">
      <formula1>0</formula1>
      <formula2>300</formula2>
    </dataValidation>
    <dataValidation errorStyle="information" type="textLength" allowBlank="1" showInputMessage="1" showErrorMessage="1" error="XLBVal:6=4237404755&#13;&#10;" sqref="D18">
      <formula1>0</formula1>
      <formula2>300</formula2>
    </dataValidation>
    <dataValidation errorStyle="information" type="textLength" allowBlank="1" showInputMessage="1" showErrorMessage="1" error="XLBVal:6=-409105774&#13;&#10;" sqref="E21">
      <formula1>0</formula1>
      <formula2>300</formula2>
    </dataValidation>
    <dataValidation errorStyle="information" type="textLength" allowBlank="1" showInputMessage="1" showErrorMessage="1" error="XLBVal:6=138575000000&#13;&#10;" sqref="C12:D12">
      <formula1>0</formula1>
      <formula2>300</formula2>
    </dataValidation>
    <dataValidation errorStyle="information" type="textLength" allowBlank="1" showInputMessage="1" showErrorMessage="1" error="XLBVal:6=250000000000&#13;&#10;" sqref="C11:D11 C14:D14">
      <formula1>0</formula1>
      <formula2>300</formula2>
    </dataValidation>
    <dataValidation errorStyle="information" type="textLength" allowBlank="1" showInputMessage="1" showErrorMessage="1" error="XLBVal:6=0&#13;&#10;" sqref="D20 C20">
      <formula1>0</formula1>
      <formula2>300</formula2>
    </dataValidation>
    <dataValidation errorStyle="information" type="textLength" allowBlank="1" showInputMessage="1" showErrorMessage="1" error="XLBVal:2=0&#13;&#10;" sqref="C15:D17 G11:G21 F11:F20 E11:E12 C13:E13 E14:E17 E20 E18">
      <formula1>0</formula1>
      <formula2>300</formula2>
    </dataValidation>
    <dataValidation errorStyle="information" type="textLength" allowBlank="1" showInputMessage="1" showErrorMessage="1" error="XLBVal:6=-2446878053&#13;&#10;" sqref="F21">
      <formula1>0</formula1>
      <formula2>300</formula2>
    </dataValidation>
    <dataValidation errorStyle="information" type="textLength" allowBlank="1" showInputMessage="1" showErrorMessage="1" error="XLBVal:2=0&#13;&#10;" sqref="E19">
      <formula1>0</formula1>
      <formula2>300</formula2>
    </dataValidation>
    <dataValidation errorStyle="information" type="textLength" allowBlank="1" showInputMessage="1" showErrorMessage="1" error="XLBVal:6=4237404755&#13;&#10;" sqref="C18">
      <formula1>0</formula1>
      <formula2>300</formula2>
    </dataValidation>
    <dataValidation errorStyle="information" type="textLength" allowBlank="1" showInputMessage="1" showErrorMessage="1" error="XLBVal:6=3562404755&#13;&#10;" sqref="D19">
      <formula1>0</formula1>
      <formula2>300</formula2>
    </dataValidation>
    <dataValidation errorStyle="information" type="textLength" allowBlank="1" showInputMessage="1" showErrorMessage="1" error="XLBVal:6=3562404755&#13;&#10;" sqref="C19">
      <formula1>0</formula1>
      <formula2>300</formula2>
    </dataValidation>
    <dataValidation errorStyle="information" type="textLength" allowBlank="1" showInputMessage="1" showErrorMessage="1" error="XLBVal:6=-198244600454&#13;&#10;" sqref="D21">
      <formula1>0</formula1>
      <formula2>300</formula2>
    </dataValidation>
  </dataValidations>
  <printOptions/>
  <pageMargins left="0.5" right="0.25" top="0.5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M246"/>
  <sheetViews>
    <sheetView zoomScalePageLayoutView="0" workbookViewId="0" topLeftCell="A1">
      <selection activeCell="B6" sqref="B6:G6"/>
    </sheetView>
  </sheetViews>
  <sheetFormatPr defaultColWidth="10.28125" defaultRowHeight="15" customHeight="1"/>
  <cols>
    <col min="1" max="1" width="3.421875" style="1" customWidth="1"/>
    <col min="2" max="2" width="70.140625" style="1" customWidth="1"/>
    <col min="3" max="3" width="7.8515625" style="1" customWidth="1"/>
    <col min="4" max="4" width="13.8515625" style="379" hidden="1" customWidth="1"/>
    <col min="5" max="5" width="10.00390625" style="379" hidden="1" customWidth="1"/>
    <col min="6" max="6" width="21.00390625" style="68" customWidth="1"/>
    <col min="7" max="7" width="21.57421875" style="70" customWidth="1"/>
    <col min="8" max="8" width="21.57421875" style="1" customWidth="1"/>
    <col min="9" max="9" width="19.00390625" style="1" customWidth="1"/>
    <col min="10" max="10" width="19.140625" style="1" customWidth="1"/>
    <col min="11" max="11" width="18.8515625" style="1" customWidth="1"/>
    <col min="12" max="16384" width="10.28125" style="1" customWidth="1"/>
  </cols>
  <sheetData>
    <row r="1" spans="2:7" ht="15" customHeight="1">
      <c r="B1" s="6" t="s">
        <v>585</v>
      </c>
      <c r="C1" s="44"/>
      <c r="D1" s="98" t="s">
        <v>189</v>
      </c>
      <c r="E1" s="98" t="s">
        <v>189</v>
      </c>
      <c r="F1" s="44" t="s">
        <v>952</v>
      </c>
      <c r="G1" s="44"/>
    </row>
    <row r="2" spans="2:7" ht="15" customHeight="1">
      <c r="B2" s="6" t="s">
        <v>813</v>
      </c>
      <c r="C2" s="44"/>
      <c r="D2" s="98" t="s">
        <v>784</v>
      </c>
      <c r="E2" s="98" t="s">
        <v>784</v>
      </c>
      <c r="F2" s="44" t="s">
        <v>784</v>
      </c>
      <c r="G2" s="44"/>
    </row>
    <row r="3" spans="2:8" s="3" customFormat="1" ht="15" customHeight="1">
      <c r="B3" s="6" t="s">
        <v>582</v>
      </c>
      <c r="C3" s="44"/>
      <c r="D3" s="98" t="s">
        <v>785</v>
      </c>
      <c r="E3" s="98" t="s">
        <v>785</v>
      </c>
      <c r="F3" s="44" t="s">
        <v>785</v>
      </c>
      <c r="G3" s="44"/>
      <c r="H3" s="4"/>
    </row>
    <row r="4" spans="2:8" s="5" customFormat="1" ht="26.25" customHeight="1">
      <c r="B4" s="774" t="s">
        <v>337</v>
      </c>
      <c r="C4" s="774"/>
      <c r="D4" s="774"/>
      <c r="E4" s="774"/>
      <c r="F4" s="774"/>
      <c r="G4" s="774"/>
      <c r="H4" s="8"/>
    </row>
    <row r="5" spans="2:8" s="5" customFormat="1" ht="21" customHeight="1">
      <c r="B5" s="775" t="s">
        <v>338</v>
      </c>
      <c r="C5" s="775"/>
      <c r="D5" s="775"/>
      <c r="E5" s="775"/>
      <c r="F5" s="775"/>
      <c r="G5" s="775"/>
      <c r="H5" s="8"/>
    </row>
    <row r="6" spans="2:8" s="5" customFormat="1" ht="18" customHeight="1">
      <c r="B6" s="737" t="s">
        <v>961</v>
      </c>
      <c r="C6" s="737"/>
      <c r="D6" s="737"/>
      <c r="E6" s="737"/>
      <c r="F6" s="737"/>
      <c r="G6" s="737"/>
      <c r="H6" s="8"/>
    </row>
    <row r="7" spans="2:8" s="74" customFormat="1" ht="8.25" customHeight="1">
      <c r="B7" s="71"/>
      <c r="C7" s="72"/>
      <c r="D7" s="378" t="s">
        <v>962</v>
      </c>
      <c r="E7" s="378"/>
      <c r="F7" s="328"/>
      <c r="G7" s="328"/>
      <c r="H7" s="127"/>
    </row>
    <row r="8" spans="2:8" s="5" customFormat="1" ht="18.75" customHeight="1">
      <c r="B8" s="776" t="s">
        <v>1</v>
      </c>
      <c r="C8" s="313" t="s">
        <v>2</v>
      </c>
      <c r="D8" s="778" t="s">
        <v>194</v>
      </c>
      <c r="E8" s="358"/>
      <c r="F8" s="779" t="s">
        <v>821</v>
      </c>
      <c r="G8" s="779"/>
      <c r="H8" s="8"/>
    </row>
    <row r="9" spans="2:8" s="5" customFormat="1" ht="15" customHeight="1">
      <c r="B9" s="777"/>
      <c r="C9" s="310" t="s">
        <v>339</v>
      </c>
      <c r="D9" s="778"/>
      <c r="E9" s="358"/>
      <c r="F9" s="145" t="s">
        <v>685</v>
      </c>
      <c r="G9" s="145" t="s">
        <v>686</v>
      </c>
      <c r="H9" s="8"/>
    </row>
    <row r="10" spans="2:7" s="33" customFormat="1" ht="15" customHeight="1">
      <c r="B10" s="147">
        <v>1</v>
      </c>
      <c r="C10" s="147">
        <v>2</v>
      </c>
      <c r="D10" s="147">
        <v>3</v>
      </c>
      <c r="E10" s="147"/>
      <c r="F10" s="147">
        <v>3</v>
      </c>
      <c r="G10" s="147">
        <v>4</v>
      </c>
    </row>
    <row r="11" spans="2:8" s="5" customFormat="1" ht="18.75" customHeight="1">
      <c r="B11" s="548" t="s">
        <v>532</v>
      </c>
      <c r="C11" s="549"/>
      <c r="D11" s="550"/>
      <c r="E11" s="550"/>
      <c r="F11" s="551"/>
      <c r="G11" s="551"/>
      <c r="H11" s="8"/>
    </row>
    <row r="12" spans="2:11" s="5" customFormat="1" ht="18.75" customHeight="1">
      <c r="B12" s="552" t="s">
        <v>340</v>
      </c>
      <c r="C12" s="553">
        <v>1</v>
      </c>
      <c r="D12" s="554" t="s">
        <v>583</v>
      </c>
      <c r="E12" s="554"/>
      <c r="F12" s="555">
        <v>-2446878053</v>
      </c>
      <c r="G12" s="555">
        <v>1162925276</v>
      </c>
      <c r="H12" s="8"/>
      <c r="J12" s="316"/>
      <c r="K12" s="318"/>
    </row>
    <row r="13" spans="2:11" s="5" customFormat="1" ht="18.75" customHeight="1">
      <c r="B13" s="552" t="s">
        <v>341</v>
      </c>
      <c r="C13" s="556"/>
      <c r="D13" s="557"/>
      <c r="E13" s="557"/>
      <c r="F13" s="555"/>
      <c r="G13" s="555"/>
      <c r="H13" s="8"/>
      <c r="J13" s="316"/>
      <c r="K13" s="318"/>
    </row>
    <row r="14" spans="2:11" ht="18.75" customHeight="1">
      <c r="B14" s="558" t="s">
        <v>342</v>
      </c>
      <c r="C14" s="556">
        <v>2</v>
      </c>
      <c r="D14" s="557" t="s">
        <v>163</v>
      </c>
      <c r="E14" s="557"/>
      <c r="F14" s="559">
        <v>749915992</v>
      </c>
      <c r="G14" s="560">
        <v>875991885</v>
      </c>
      <c r="H14" s="140"/>
      <c r="J14" s="315"/>
      <c r="K14" s="318"/>
    </row>
    <row r="15" spans="2:11" ht="18.75" customHeight="1">
      <c r="B15" s="558" t="s">
        <v>343</v>
      </c>
      <c r="C15" s="556">
        <v>3</v>
      </c>
      <c r="D15" s="557" t="s">
        <v>693</v>
      </c>
      <c r="E15" s="557"/>
      <c r="F15" s="559">
        <v>0</v>
      </c>
      <c r="G15" s="560">
        <v>-2959535000</v>
      </c>
      <c r="H15" s="63"/>
      <c r="J15" s="315"/>
      <c r="K15" s="318"/>
    </row>
    <row r="16" spans="2:11" s="90" customFormat="1" ht="18.75" customHeight="1" hidden="1">
      <c r="B16" s="561" t="s">
        <v>420</v>
      </c>
      <c r="C16" s="513">
        <v>4</v>
      </c>
      <c r="D16" s="562"/>
      <c r="E16" s="562"/>
      <c r="F16" s="560"/>
      <c r="G16" s="560"/>
      <c r="H16" s="91"/>
      <c r="J16" s="317"/>
      <c r="K16" s="318"/>
    </row>
    <row r="17" spans="2:11" s="90" customFormat="1" ht="18.75" customHeight="1">
      <c r="B17" s="561" t="s">
        <v>161</v>
      </c>
      <c r="C17" s="513">
        <v>5</v>
      </c>
      <c r="D17" s="562" t="s">
        <v>967</v>
      </c>
      <c r="E17" s="562" t="s">
        <v>886</v>
      </c>
      <c r="F17" s="559">
        <v>-963908321</v>
      </c>
      <c r="G17" s="560">
        <v>1935337464</v>
      </c>
      <c r="H17" s="483"/>
      <c r="J17" s="317"/>
      <c r="K17" s="319"/>
    </row>
    <row r="18" spans="2:11" ht="18.75" customHeight="1">
      <c r="B18" s="558" t="s">
        <v>344</v>
      </c>
      <c r="C18" s="556">
        <v>6</v>
      </c>
      <c r="D18" s="563" t="s">
        <v>421</v>
      </c>
      <c r="E18" s="557" t="s">
        <v>692</v>
      </c>
      <c r="F18" s="559">
        <v>0</v>
      </c>
      <c r="G18" s="560">
        <v>0</v>
      </c>
      <c r="H18" s="2"/>
      <c r="J18" s="315"/>
      <c r="K18" s="319"/>
    </row>
    <row r="19" spans="2:11" ht="18.75" customHeight="1">
      <c r="B19" s="552" t="s">
        <v>345</v>
      </c>
      <c r="C19" s="564">
        <v>8</v>
      </c>
      <c r="D19" s="565"/>
      <c r="E19" s="565"/>
      <c r="F19" s="555"/>
      <c r="G19" s="566"/>
      <c r="H19" s="2"/>
      <c r="I19" s="315"/>
      <c r="J19" s="315"/>
      <c r="K19" s="318"/>
    </row>
    <row r="20" spans="2:11" ht="18.75" customHeight="1">
      <c r="B20" s="558" t="s">
        <v>346</v>
      </c>
      <c r="C20" s="556">
        <v>9</v>
      </c>
      <c r="D20" s="557" t="s">
        <v>887</v>
      </c>
      <c r="E20" s="563"/>
      <c r="F20" s="559">
        <v>499669752</v>
      </c>
      <c r="G20" s="560">
        <v>-1680844750</v>
      </c>
      <c r="H20" s="140"/>
      <c r="I20" s="315"/>
      <c r="J20" s="315"/>
      <c r="K20" s="318"/>
    </row>
    <row r="21" spans="2:11" ht="18.75" customHeight="1" hidden="1">
      <c r="B21" s="558" t="s">
        <v>422</v>
      </c>
      <c r="C21" s="556">
        <v>10</v>
      </c>
      <c r="D21" s="563"/>
      <c r="E21" s="563"/>
      <c r="F21" s="559"/>
      <c r="G21" s="560"/>
      <c r="H21" s="2"/>
      <c r="J21" s="315"/>
      <c r="K21" s="318"/>
    </row>
    <row r="22" spans="2:11" ht="36" customHeight="1">
      <c r="B22" s="558" t="s">
        <v>970</v>
      </c>
      <c r="C22" s="556">
        <v>11</v>
      </c>
      <c r="D22" s="557" t="s">
        <v>959</v>
      </c>
      <c r="E22" s="557"/>
      <c r="F22" s="559">
        <v>-820653640</v>
      </c>
      <c r="G22" s="560">
        <v>13725615398</v>
      </c>
      <c r="H22" s="140"/>
      <c r="I22" s="139"/>
      <c r="J22" s="315"/>
      <c r="K22" s="318"/>
    </row>
    <row r="23" spans="2:11" ht="18.75" customHeight="1">
      <c r="B23" s="558" t="s">
        <v>347</v>
      </c>
      <c r="C23" s="556">
        <v>12</v>
      </c>
      <c r="D23" s="557" t="s">
        <v>166</v>
      </c>
      <c r="E23" s="557"/>
      <c r="F23" s="559">
        <v>-141042099</v>
      </c>
      <c r="G23" s="560">
        <v>-335071571</v>
      </c>
      <c r="H23" s="2"/>
      <c r="I23" s="139"/>
      <c r="J23" s="315"/>
      <c r="K23" s="318"/>
    </row>
    <row r="24" spans="2:11" s="90" customFormat="1" ht="18.75" customHeight="1">
      <c r="B24" s="561" t="s">
        <v>423</v>
      </c>
      <c r="C24" s="513">
        <v>13</v>
      </c>
      <c r="D24" s="563" t="s">
        <v>421</v>
      </c>
      <c r="E24" s="557" t="s">
        <v>692</v>
      </c>
      <c r="F24" s="559">
        <v>0</v>
      </c>
      <c r="G24" s="560">
        <v>0</v>
      </c>
      <c r="H24" s="91"/>
      <c r="J24" s="317"/>
      <c r="K24" s="319"/>
    </row>
    <row r="25" spans="2:11" s="90" customFormat="1" ht="18.75" customHeight="1">
      <c r="B25" s="561" t="s">
        <v>424</v>
      </c>
      <c r="C25" s="513">
        <v>14</v>
      </c>
      <c r="D25" s="567" t="s">
        <v>154</v>
      </c>
      <c r="E25" s="567"/>
      <c r="F25" s="560">
        <v>0</v>
      </c>
      <c r="G25" s="560">
        <v>0</v>
      </c>
      <c r="H25" s="91"/>
      <c r="J25" s="317"/>
      <c r="K25" s="318"/>
    </row>
    <row r="26" spans="2:11" s="90" customFormat="1" ht="18.75" customHeight="1">
      <c r="B26" s="561" t="s">
        <v>425</v>
      </c>
      <c r="C26" s="513">
        <v>15</v>
      </c>
      <c r="D26" s="562" t="s">
        <v>888</v>
      </c>
      <c r="E26" s="562"/>
      <c r="F26" s="560">
        <v>55189055</v>
      </c>
      <c r="G26" s="560">
        <v>64100968</v>
      </c>
      <c r="H26" s="484"/>
      <c r="J26" s="317"/>
      <c r="K26" s="318"/>
    </row>
    <row r="27" spans="2:11" s="90" customFormat="1" ht="18.75" customHeight="1">
      <c r="B27" s="561" t="s">
        <v>426</v>
      </c>
      <c r="C27" s="513">
        <v>16</v>
      </c>
      <c r="D27" s="562" t="s">
        <v>888</v>
      </c>
      <c r="E27" s="562"/>
      <c r="F27" s="560">
        <v>-59460000</v>
      </c>
      <c r="G27" s="560">
        <v>-65200000</v>
      </c>
      <c r="H27" s="484"/>
      <c r="J27" s="317"/>
      <c r="K27" s="318"/>
    </row>
    <row r="28" spans="2:11" ht="18.75" customHeight="1">
      <c r="B28" s="552" t="s">
        <v>533</v>
      </c>
      <c r="C28" s="553">
        <v>20</v>
      </c>
      <c r="D28" s="554"/>
      <c r="E28" s="554"/>
      <c r="F28" s="568">
        <f>SUM(F12:F27)</f>
        <v>-3127167314</v>
      </c>
      <c r="G28" s="568">
        <f>SUM(G12:G27)</f>
        <v>12723319670</v>
      </c>
      <c r="H28" s="2"/>
      <c r="J28" s="315"/>
      <c r="K28" s="318"/>
    </row>
    <row r="29" spans="2:11" ht="18.75" customHeight="1">
      <c r="B29" s="569" t="s">
        <v>534</v>
      </c>
      <c r="C29" s="556"/>
      <c r="D29" s="557"/>
      <c r="E29" s="557"/>
      <c r="F29" s="559"/>
      <c r="G29" s="559"/>
      <c r="H29" s="2"/>
      <c r="J29" s="315"/>
      <c r="K29" s="318"/>
    </row>
    <row r="30" spans="2:11" ht="18.75" customHeight="1">
      <c r="B30" s="558" t="s">
        <v>327</v>
      </c>
      <c r="C30" s="556">
        <v>21</v>
      </c>
      <c r="D30" s="557" t="s">
        <v>165</v>
      </c>
      <c r="E30" s="557"/>
      <c r="F30" s="559">
        <v>218628763</v>
      </c>
      <c r="G30" s="560">
        <v>0</v>
      </c>
      <c r="H30" s="315"/>
      <c r="J30" s="315"/>
      <c r="K30" s="318"/>
    </row>
    <row r="31" spans="2:11" ht="18.75" customHeight="1">
      <c r="B31" s="558" t="s">
        <v>328</v>
      </c>
      <c r="C31" s="556">
        <v>22</v>
      </c>
      <c r="D31" s="562" t="s">
        <v>968</v>
      </c>
      <c r="E31" s="557" t="s">
        <v>969</v>
      </c>
      <c r="F31" s="559">
        <v>28536363</v>
      </c>
      <c r="G31" s="560">
        <v>0</v>
      </c>
      <c r="J31" s="315"/>
      <c r="K31" s="318"/>
    </row>
    <row r="32" spans="2:11" ht="18.75" customHeight="1">
      <c r="B32" s="558" t="s">
        <v>427</v>
      </c>
      <c r="C32" s="556">
        <v>23</v>
      </c>
      <c r="D32" s="557"/>
      <c r="E32" s="557"/>
      <c r="F32" s="555"/>
      <c r="G32" s="560"/>
      <c r="J32" s="315"/>
      <c r="K32" s="318"/>
    </row>
    <row r="33" spans="2:11" ht="18.75" customHeight="1">
      <c r="B33" s="558" t="s">
        <v>428</v>
      </c>
      <c r="C33" s="556">
        <v>24</v>
      </c>
      <c r="D33" s="557"/>
      <c r="E33" s="557"/>
      <c r="F33" s="555"/>
      <c r="G33" s="560"/>
      <c r="H33" s="315"/>
      <c r="I33" s="485"/>
      <c r="J33" s="315"/>
      <c r="K33" s="318"/>
    </row>
    <row r="34" spans="2:11" ht="17.25" customHeight="1">
      <c r="B34" s="558" t="s">
        <v>429</v>
      </c>
      <c r="C34" s="556">
        <v>25</v>
      </c>
      <c r="D34" s="557" t="s">
        <v>889</v>
      </c>
      <c r="E34" s="557"/>
      <c r="F34" s="560">
        <v>0</v>
      </c>
      <c r="G34" s="560">
        <v>-4802100000</v>
      </c>
      <c r="H34" s="315"/>
      <c r="I34" s="485"/>
      <c r="J34" s="315"/>
      <c r="K34" s="318"/>
    </row>
    <row r="35" spans="2:11" ht="18.75" customHeight="1">
      <c r="B35" s="558" t="s">
        <v>430</v>
      </c>
      <c r="C35" s="556">
        <v>26</v>
      </c>
      <c r="D35" s="557" t="s">
        <v>889</v>
      </c>
      <c r="E35" s="557"/>
      <c r="F35" s="560">
        <v>0</v>
      </c>
      <c r="G35" s="560">
        <v>7713727678</v>
      </c>
      <c r="I35" s="139"/>
      <c r="J35" s="315"/>
      <c r="K35" s="318"/>
    </row>
    <row r="36" spans="2:11" ht="18.75" customHeight="1">
      <c r="B36" s="558" t="s">
        <v>317</v>
      </c>
      <c r="C36" s="556">
        <v>27</v>
      </c>
      <c r="D36" s="562" t="s">
        <v>890</v>
      </c>
      <c r="E36" s="562" t="s">
        <v>891</v>
      </c>
      <c r="F36" s="559">
        <v>935371958</v>
      </c>
      <c r="G36" s="559">
        <v>-1935337464</v>
      </c>
      <c r="H36" s="139"/>
      <c r="I36" s="139"/>
      <c r="J36" s="315"/>
      <c r="K36" s="319"/>
    </row>
    <row r="37" spans="2:11" ht="18.75" customHeight="1">
      <c r="B37" s="552" t="s">
        <v>329</v>
      </c>
      <c r="C37" s="553">
        <v>30</v>
      </c>
      <c r="D37" s="554"/>
      <c r="E37" s="554"/>
      <c r="F37" s="568">
        <f>SUM(F30:F36)</f>
        <v>1182537084</v>
      </c>
      <c r="G37" s="568">
        <f>SUM(G30:G36)</f>
        <v>976290214</v>
      </c>
      <c r="I37" s="139"/>
      <c r="J37" s="315"/>
      <c r="K37" s="318"/>
    </row>
    <row r="38" spans="2:11" ht="18.75" customHeight="1">
      <c r="B38" s="569" t="s">
        <v>330</v>
      </c>
      <c r="C38" s="553"/>
      <c r="D38" s="554"/>
      <c r="E38" s="554"/>
      <c r="F38" s="555"/>
      <c r="G38" s="555"/>
      <c r="J38" s="315"/>
      <c r="K38" s="318"/>
    </row>
    <row r="39" spans="2:11" ht="17.25" customHeight="1">
      <c r="B39" s="558" t="s">
        <v>331</v>
      </c>
      <c r="C39" s="556">
        <v>31</v>
      </c>
      <c r="D39" s="557" t="s">
        <v>584</v>
      </c>
      <c r="E39" s="557"/>
      <c r="F39" s="559">
        <v>0</v>
      </c>
      <c r="G39" s="559">
        <v>0</v>
      </c>
      <c r="J39" s="315"/>
      <c r="K39" s="318"/>
    </row>
    <row r="40" spans="2:11" ht="18" customHeight="1">
      <c r="B40" s="558" t="s">
        <v>682</v>
      </c>
      <c r="C40" s="556">
        <v>32</v>
      </c>
      <c r="D40" s="557" t="s">
        <v>584</v>
      </c>
      <c r="E40" s="557"/>
      <c r="F40" s="559">
        <v>0</v>
      </c>
      <c r="G40" s="559">
        <v>0</v>
      </c>
      <c r="J40" s="315"/>
      <c r="K40" s="318"/>
    </row>
    <row r="41" spans="2:11" ht="18.75" customHeight="1">
      <c r="B41" s="558" t="s">
        <v>431</v>
      </c>
      <c r="C41" s="556">
        <v>33</v>
      </c>
      <c r="D41" s="557" t="s">
        <v>43</v>
      </c>
      <c r="E41" s="557"/>
      <c r="F41" s="559">
        <v>0</v>
      </c>
      <c r="G41" s="559">
        <v>0</v>
      </c>
      <c r="J41" s="315"/>
      <c r="K41" s="318"/>
    </row>
    <row r="42" spans="2:11" ht="18.75" customHeight="1">
      <c r="B42" s="558" t="s">
        <v>432</v>
      </c>
      <c r="C42" s="556">
        <v>34</v>
      </c>
      <c r="D42" s="557" t="s">
        <v>185</v>
      </c>
      <c r="E42" s="570"/>
      <c r="F42" s="559">
        <v>0</v>
      </c>
      <c r="G42" s="559">
        <v>0</v>
      </c>
      <c r="J42" s="315"/>
      <c r="K42" s="319"/>
    </row>
    <row r="43" spans="2:11" ht="18.75" customHeight="1" hidden="1">
      <c r="B43" s="558" t="s">
        <v>434</v>
      </c>
      <c r="C43" s="556">
        <v>35</v>
      </c>
      <c r="D43" s="557" t="s">
        <v>433</v>
      </c>
      <c r="E43" s="557"/>
      <c r="F43" s="559">
        <v>0</v>
      </c>
      <c r="G43" s="559">
        <v>0</v>
      </c>
      <c r="J43" s="315"/>
      <c r="K43" s="319"/>
    </row>
    <row r="44" spans="2:11" s="90" customFormat="1" ht="18.75" customHeight="1">
      <c r="B44" s="561" t="s">
        <v>435</v>
      </c>
      <c r="C44" s="513">
        <v>36</v>
      </c>
      <c r="D44" s="571" t="s">
        <v>958</v>
      </c>
      <c r="E44" s="571"/>
      <c r="F44" s="560">
        <v>0</v>
      </c>
      <c r="G44" s="559">
        <v>-500000</v>
      </c>
      <c r="H44" s="317"/>
      <c r="J44" s="317"/>
      <c r="K44" s="318"/>
    </row>
    <row r="45" spans="2:11" ht="18.75" customHeight="1">
      <c r="B45" s="552" t="s">
        <v>332</v>
      </c>
      <c r="C45" s="553">
        <v>40</v>
      </c>
      <c r="D45" s="554"/>
      <c r="E45" s="554"/>
      <c r="F45" s="568">
        <v>0</v>
      </c>
      <c r="G45" s="568">
        <v>-500000</v>
      </c>
      <c r="J45" s="315"/>
      <c r="K45" s="318"/>
    </row>
    <row r="46" spans="2:11" ht="18.75" customHeight="1">
      <c r="B46" s="569" t="s">
        <v>333</v>
      </c>
      <c r="C46" s="553">
        <v>50</v>
      </c>
      <c r="D46" s="554"/>
      <c r="E46" s="554"/>
      <c r="F46" s="555">
        <f>F45+F37+F28</f>
        <v>-1944630230</v>
      </c>
      <c r="G46" s="555">
        <f>+G45+G37+G28</f>
        <v>13699109884</v>
      </c>
      <c r="H46" s="315"/>
      <c r="I46" s="139"/>
      <c r="J46" s="315"/>
      <c r="K46" s="318"/>
    </row>
    <row r="47" spans="2:11" ht="18.75" customHeight="1">
      <c r="B47" s="569" t="s">
        <v>334</v>
      </c>
      <c r="C47" s="553">
        <v>60</v>
      </c>
      <c r="D47" s="557" t="s">
        <v>162</v>
      </c>
      <c r="E47" s="557"/>
      <c r="F47" s="566">
        <v>56283899849</v>
      </c>
      <c r="G47" s="566">
        <v>52696937611</v>
      </c>
      <c r="H47" s="315"/>
      <c r="I47" s="139"/>
      <c r="J47" s="315"/>
      <c r="K47" s="318"/>
    </row>
    <row r="48" spans="2:11" ht="18.75" customHeight="1">
      <c r="B48" s="558" t="s">
        <v>335</v>
      </c>
      <c r="C48" s="556">
        <v>61</v>
      </c>
      <c r="D48" s="557"/>
      <c r="E48" s="557"/>
      <c r="F48" s="559"/>
      <c r="G48" s="559"/>
      <c r="H48" s="315"/>
      <c r="I48" s="139"/>
      <c r="J48" s="315"/>
      <c r="K48" s="318"/>
    </row>
    <row r="49" spans="2:11" ht="18.75" customHeight="1">
      <c r="B49" s="572" t="s">
        <v>642</v>
      </c>
      <c r="C49" s="573">
        <v>70</v>
      </c>
      <c r="D49" s="574"/>
      <c r="E49" s="574"/>
      <c r="F49" s="575">
        <f>F47+F46</f>
        <v>54339269619</v>
      </c>
      <c r="G49" s="575">
        <f>G47+G46</f>
        <v>66396047495</v>
      </c>
      <c r="H49" s="139"/>
      <c r="I49" s="139"/>
      <c r="J49" s="315"/>
      <c r="K49" s="318"/>
    </row>
    <row r="50" spans="2:11" ht="27.75" customHeight="1">
      <c r="B50" s="131" t="s">
        <v>683</v>
      </c>
      <c r="C50"/>
      <c r="D50" s="380"/>
      <c r="E50" s="380"/>
      <c r="F50" s="301"/>
      <c r="G50" s="301"/>
      <c r="H50" s="139"/>
      <c r="I50" s="139"/>
      <c r="J50" s="315"/>
      <c r="K50" s="315"/>
    </row>
    <row r="51" spans="1:11" ht="15" customHeight="1">
      <c r="A51" s="10"/>
      <c r="B51" s="41"/>
      <c r="C51" s="49"/>
      <c r="D51" s="381"/>
      <c r="F51" s="764" t="str">
        <f ca="1">" Lập ngày, "&amp;TEXT(NOW(),"dd/mm/yyyy ")</f>
        <v> Lập ngày, 17/04/2015 </v>
      </c>
      <c r="G51" s="764"/>
      <c r="H51" s="331"/>
      <c r="K51" s="318"/>
    </row>
    <row r="52" spans="2:11" ht="15" customHeight="1">
      <c r="B52" s="327" t="s">
        <v>830</v>
      </c>
      <c r="C52" s="765"/>
      <c r="D52" s="765"/>
      <c r="E52" s="765"/>
      <c r="F52" s="766" t="s">
        <v>795</v>
      </c>
      <c r="G52" s="766"/>
      <c r="H52" s="315"/>
      <c r="I52" s="139"/>
      <c r="J52" s="139"/>
      <c r="K52" s="318"/>
    </row>
    <row r="53" spans="2:8" ht="15" customHeight="1">
      <c r="B53" s="329"/>
      <c r="C53" s="5"/>
      <c r="D53" s="382"/>
      <c r="E53" s="383"/>
      <c r="F53" s="47"/>
      <c r="G53" s="2"/>
      <c r="H53" s="139"/>
    </row>
    <row r="54" spans="2:11" ht="15" customHeight="1">
      <c r="B54" s="329"/>
      <c r="C54" s="5"/>
      <c r="D54" s="383"/>
      <c r="E54" s="384"/>
      <c r="F54" s="148"/>
      <c r="G54" s="2"/>
      <c r="H54" s="139"/>
      <c r="K54" s="139"/>
    </row>
    <row r="55" spans="2:8" ht="15" customHeight="1">
      <c r="B55" s="329"/>
      <c r="C55" s="5"/>
      <c r="D55" s="383"/>
      <c r="E55" s="383"/>
      <c r="F55" s="47"/>
      <c r="G55" s="2"/>
      <c r="H55" s="139"/>
    </row>
    <row r="56" spans="2:7" ht="15" customHeight="1">
      <c r="B56" s="329"/>
      <c r="C56" s="5"/>
      <c r="D56" s="382"/>
      <c r="E56" s="383"/>
      <c r="F56" s="47"/>
      <c r="G56" s="2"/>
    </row>
    <row r="57" spans="2:8" ht="15" customHeight="1">
      <c r="B57" s="212" t="s">
        <v>953</v>
      </c>
      <c r="C57" s="767"/>
      <c r="D57" s="767"/>
      <c r="E57" s="767"/>
      <c r="F57" s="768" t="s">
        <v>814</v>
      </c>
      <c r="G57" s="768"/>
      <c r="H57" s="315"/>
    </row>
    <row r="58" spans="2:8" ht="15" customHeight="1">
      <c r="B58" s="13"/>
      <c r="C58" s="14"/>
      <c r="D58" s="385"/>
      <c r="E58" s="385"/>
      <c r="F58" s="73"/>
      <c r="G58" s="2"/>
      <c r="H58" s="139"/>
    </row>
    <row r="59" spans="2:7" ht="15" customHeight="1">
      <c r="B59" s="11"/>
      <c r="C59" s="12"/>
      <c r="D59" s="385"/>
      <c r="E59" s="385"/>
      <c r="F59" s="73"/>
      <c r="G59" s="2"/>
    </row>
    <row r="60" spans="2:13" ht="15" customHeight="1">
      <c r="B60" s="11"/>
      <c r="C60" s="12"/>
      <c r="D60" s="385"/>
      <c r="E60" s="385"/>
      <c r="F60" s="783"/>
      <c r="G60" s="783"/>
      <c r="H60" s="783"/>
      <c r="I60" s="783"/>
      <c r="J60" s="783"/>
      <c r="K60" s="783"/>
      <c r="L60" s="783"/>
      <c r="M60" s="783"/>
    </row>
    <row r="61" spans="2:13" ht="15" customHeight="1">
      <c r="B61" s="11"/>
      <c r="C61" s="12"/>
      <c r="D61" s="385"/>
      <c r="E61" s="385"/>
      <c r="F61" s="783"/>
      <c r="G61" s="783"/>
      <c r="H61" s="783"/>
      <c r="I61" s="783"/>
      <c r="J61" s="783"/>
      <c r="K61" s="783"/>
      <c r="L61" s="783"/>
      <c r="M61" s="783"/>
    </row>
    <row r="62" spans="2:7" ht="15" customHeight="1">
      <c r="B62" s="11"/>
      <c r="C62" s="12"/>
      <c r="D62" s="385"/>
      <c r="E62" s="385"/>
      <c r="F62" s="66"/>
      <c r="G62" s="66"/>
    </row>
    <row r="63" spans="2:7" ht="15" customHeight="1">
      <c r="B63" s="11"/>
      <c r="C63" s="12"/>
      <c r="D63" s="385"/>
      <c r="E63" s="385"/>
      <c r="F63" s="65"/>
      <c r="G63" s="66"/>
    </row>
    <row r="64" spans="2:7" ht="15" customHeight="1">
      <c r="B64" s="11"/>
      <c r="C64" s="12"/>
      <c r="D64" s="385"/>
      <c r="E64" s="385"/>
      <c r="F64" s="65"/>
      <c r="G64" s="66"/>
    </row>
    <row r="65" spans="2:7" ht="15" customHeight="1">
      <c r="B65" s="11"/>
      <c r="C65" s="12"/>
      <c r="D65" s="385"/>
      <c r="E65" s="385"/>
      <c r="F65" s="65"/>
      <c r="G65" s="66"/>
    </row>
    <row r="66" spans="2:7" ht="15" customHeight="1">
      <c r="B66" s="13"/>
      <c r="C66" s="14"/>
      <c r="D66" s="385"/>
      <c r="E66" s="385"/>
      <c r="F66" s="65"/>
      <c r="G66" s="66"/>
    </row>
    <row r="67" spans="2:7" ht="15" customHeight="1">
      <c r="B67" s="11"/>
      <c r="C67" s="12"/>
      <c r="D67" s="385"/>
      <c r="E67" s="385"/>
      <c r="F67" s="302"/>
      <c r="G67" s="303"/>
    </row>
    <row r="68" spans="2:7" ht="15" customHeight="1">
      <c r="B68" s="11"/>
      <c r="C68" s="12"/>
      <c r="D68" s="385"/>
      <c r="E68" s="385"/>
      <c r="F68" s="302"/>
      <c r="G68" s="303"/>
    </row>
    <row r="69" spans="2:7" ht="15" customHeight="1">
      <c r="B69" s="11"/>
      <c r="C69" s="12"/>
      <c r="D69" s="385"/>
      <c r="E69" s="385"/>
      <c r="F69" s="302"/>
      <c r="G69" s="303"/>
    </row>
    <row r="70" spans="2:7" ht="15" customHeight="1">
      <c r="B70" s="11"/>
      <c r="C70" s="12"/>
      <c r="D70" s="386"/>
      <c r="E70" s="386"/>
      <c r="F70" s="302"/>
      <c r="G70" s="303"/>
    </row>
    <row r="71" spans="2:7" ht="15" customHeight="1">
      <c r="B71" s="16"/>
      <c r="C71" s="16"/>
      <c r="D71" s="780"/>
      <c r="E71" s="361"/>
      <c r="F71" s="781"/>
      <c r="G71" s="782"/>
    </row>
    <row r="72" spans="2:7" ht="15" customHeight="1">
      <c r="B72" s="16"/>
      <c r="C72" s="16"/>
      <c r="D72" s="780"/>
      <c r="E72" s="361"/>
      <c r="F72" s="781"/>
      <c r="G72" s="782"/>
    </row>
    <row r="73" spans="2:7" ht="15" customHeight="1">
      <c r="B73" s="13"/>
      <c r="C73" s="12"/>
      <c r="D73" s="361"/>
      <c r="E73" s="361"/>
      <c r="F73" s="65"/>
      <c r="G73" s="66"/>
    </row>
    <row r="74" spans="2:7" ht="15" customHeight="1">
      <c r="B74" s="17"/>
      <c r="C74" s="14"/>
      <c r="D74" s="387"/>
      <c r="E74" s="387"/>
      <c r="F74" s="67"/>
      <c r="G74" s="69"/>
    </row>
    <row r="75" spans="2:7" ht="15" customHeight="1">
      <c r="B75" s="16"/>
      <c r="C75" s="16"/>
      <c r="D75" s="780"/>
      <c r="E75" s="361"/>
      <c r="F75" s="781"/>
      <c r="G75" s="782"/>
    </row>
    <row r="76" spans="2:7" ht="15" customHeight="1">
      <c r="B76" s="18"/>
      <c r="C76" s="16"/>
      <c r="D76" s="780"/>
      <c r="E76" s="361"/>
      <c r="F76" s="781"/>
      <c r="G76" s="782"/>
    </row>
    <row r="77" spans="2:7" ht="15" customHeight="1">
      <c r="B77" s="13"/>
      <c r="C77" s="14"/>
      <c r="D77" s="385"/>
      <c r="E77" s="385"/>
      <c r="F77" s="781"/>
      <c r="G77" s="782"/>
    </row>
    <row r="78" spans="2:7" ht="15" customHeight="1">
      <c r="B78" s="11"/>
      <c r="C78" s="12"/>
      <c r="D78" s="385"/>
      <c r="E78" s="385"/>
      <c r="F78" s="781"/>
      <c r="G78" s="782"/>
    </row>
    <row r="79" spans="2:7" ht="15" customHeight="1">
      <c r="B79" s="11"/>
      <c r="C79" s="12"/>
      <c r="D79" s="385"/>
      <c r="E79" s="385"/>
      <c r="F79" s="781"/>
      <c r="G79" s="782"/>
    </row>
    <row r="80" spans="2:7" ht="15" customHeight="1">
      <c r="B80" s="11"/>
      <c r="C80" s="12"/>
      <c r="D80" s="385"/>
      <c r="E80" s="385"/>
      <c r="F80" s="781"/>
      <c r="G80" s="782"/>
    </row>
    <row r="81" spans="2:7" ht="15" customHeight="1">
      <c r="B81" s="11"/>
      <c r="C81" s="12"/>
      <c r="D81" s="385"/>
      <c r="E81" s="385"/>
      <c r="F81" s="781"/>
      <c r="G81" s="782"/>
    </row>
    <row r="82" spans="2:7" ht="15" customHeight="1">
      <c r="B82" s="11"/>
      <c r="C82" s="12"/>
      <c r="D82" s="385"/>
      <c r="E82" s="385"/>
      <c r="F82" s="781"/>
      <c r="G82" s="782"/>
    </row>
    <row r="83" spans="2:7" ht="15" customHeight="1">
      <c r="B83" s="11"/>
      <c r="C83" s="12"/>
      <c r="D83" s="385"/>
      <c r="E83" s="385"/>
      <c r="F83" s="781"/>
      <c r="G83" s="782"/>
    </row>
    <row r="84" spans="2:7" ht="15" customHeight="1">
      <c r="B84" s="11"/>
      <c r="C84" s="12"/>
      <c r="D84" s="385"/>
      <c r="E84" s="385"/>
      <c r="F84" s="781"/>
      <c r="G84" s="782"/>
    </row>
    <row r="85" spans="2:7" ht="15" customHeight="1">
      <c r="B85" s="11"/>
      <c r="C85" s="12"/>
      <c r="D85" s="385"/>
      <c r="E85" s="385"/>
      <c r="F85" s="781"/>
      <c r="G85" s="782"/>
    </row>
    <row r="86" spans="2:7" ht="15" customHeight="1">
      <c r="B86" s="11"/>
      <c r="C86" s="12"/>
      <c r="D86" s="386"/>
      <c r="E86" s="386"/>
      <c r="F86" s="781"/>
      <c r="G86" s="782"/>
    </row>
    <row r="87" spans="2:7" ht="15" customHeight="1">
      <c r="B87" s="11"/>
      <c r="C87" s="12"/>
      <c r="D87" s="385"/>
      <c r="E87" s="385"/>
      <c r="F87" s="781"/>
      <c r="G87" s="782"/>
    </row>
    <row r="88" spans="2:7" ht="15" customHeight="1">
      <c r="B88" s="11"/>
      <c r="C88" s="12"/>
      <c r="D88" s="385"/>
      <c r="E88" s="385"/>
      <c r="F88" s="781"/>
      <c r="G88" s="782"/>
    </row>
    <row r="89" spans="2:7" ht="15" customHeight="1">
      <c r="B89" s="11"/>
      <c r="C89" s="12"/>
      <c r="D89" s="386"/>
      <c r="E89" s="386"/>
      <c r="F89" s="781"/>
      <c r="G89" s="782"/>
    </row>
    <row r="90" spans="2:7" ht="15" customHeight="1">
      <c r="B90" s="13"/>
      <c r="C90" s="14"/>
      <c r="D90" s="385"/>
      <c r="E90" s="385"/>
      <c r="F90" s="65"/>
      <c r="G90" s="66"/>
    </row>
    <row r="91" spans="2:7" ht="15" customHeight="1">
      <c r="B91" s="11"/>
      <c r="C91" s="12"/>
      <c r="D91" s="385"/>
      <c r="E91" s="385"/>
      <c r="F91" s="65"/>
      <c r="G91" s="66"/>
    </row>
    <row r="92" spans="2:7" ht="15" customHeight="1">
      <c r="B92" s="11"/>
      <c r="C92" s="12"/>
      <c r="D92" s="385"/>
      <c r="E92" s="385"/>
      <c r="F92" s="781"/>
      <c r="G92" s="782"/>
    </row>
    <row r="93" spans="2:7" ht="15" customHeight="1">
      <c r="B93" s="11"/>
      <c r="C93" s="12"/>
      <c r="D93" s="385"/>
      <c r="E93" s="385"/>
      <c r="F93" s="781"/>
      <c r="G93" s="782"/>
    </row>
    <row r="94" spans="2:7" ht="15" customHeight="1">
      <c r="B94" s="11"/>
      <c r="C94" s="12"/>
      <c r="D94" s="385"/>
      <c r="E94" s="385"/>
      <c r="F94" s="781"/>
      <c r="G94" s="782"/>
    </row>
    <row r="95" spans="2:7" ht="15" customHeight="1">
      <c r="B95" s="11"/>
      <c r="C95" s="12"/>
      <c r="D95" s="385"/>
      <c r="E95" s="385"/>
      <c r="F95" s="781"/>
      <c r="G95" s="782"/>
    </row>
    <row r="96" spans="2:7" ht="15" customHeight="1">
      <c r="B96" s="11"/>
      <c r="C96" s="12"/>
      <c r="D96" s="386"/>
      <c r="E96" s="386"/>
      <c r="F96" s="781"/>
      <c r="G96" s="782"/>
    </row>
    <row r="97" spans="2:7" ht="15" customHeight="1">
      <c r="B97" s="11"/>
      <c r="C97" s="12"/>
      <c r="D97" s="386"/>
      <c r="E97" s="386"/>
      <c r="F97" s="781"/>
      <c r="G97" s="782"/>
    </row>
    <row r="98" spans="2:7" ht="15" customHeight="1">
      <c r="B98" s="11"/>
      <c r="C98" s="12"/>
      <c r="D98" s="386"/>
      <c r="E98" s="386"/>
      <c r="F98" s="781"/>
      <c r="G98" s="782"/>
    </row>
    <row r="99" spans="2:7" ht="15" customHeight="1">
      <c r="B99" s="11"/>
      <c r="C99" s="15"/>
      <c r="D99" s="386"/>
      <c r="E99" s="386"/>
      <c r="F99" s="781"/>
      <c r="G99" s="782"/>
    </row>
    <row r="100" spans="2:7" ht="15" customHeight="1">
      <c r="B100" s="18"/>
      <c r="C100" s="16"/>
      <c r="D100" s="385"/>
      <c r="E100" s="385"/>
      <c r="F100" s="65"/>
      <c r="G100" s="66"/>
    </row>
    <row r="101" spans="2:7" ht="15" customHeight="1">
      <c r="B101" s="19"/>
      <c r="C101" s="12"/>
      <c r="D101" s="385"/>
      <c r="E101" s="385"/>
      <c r="F101" s="65"/>
      <c r="G101" s="66"/>
    </row>
    <row r="102" spans="2:7" ht="15" customHeight="1">
      <c r="B102" s="13"/>
      <c r="C102" s="14"/>
      <c r="D102" s="385"/>
      <c r="E102" s="385"/>
      <c r="F102" s="65"/>
      <c r="G102" s="66"/>
    </row>
    <row r="103" spans="2:7" ht="15" customHeight="1">
      <c r="B103" s="11"/>
      <c r="C103" s="12"/>
      <c r="D103" s="386"/>
      <c r="E103" s="386"/>
      <c r="F103" s="65"/>
      <c r="G103" s="66"/>
    </row>
    <row r="104" spans="2:7" ht="15" customHeight="1">
      <c r="B104" s="11"/>
      <c r="C104" s="12"/>
      <c r="D104" s="386"/>
      <c r="E104" s="386"/>
      <c r="F104" s="65"/>
      <c r="G104" s="66"/>
    </row>
    <row r="105" spans="2:7" ht="15" customHeight="1">
      <c r="B105" s="11"/>
      <c r="C105" s="12"/>
      <c r="D105" s="386"/>
      <c r="E105" s="386"/>
      <c r="F105" s="65"/>
      <c r="G105" s="66"/>
    </row>
    <row r="106" spans="2:7" ht="15" customHeight="1">
      <c r="B106" s="11"/>
      <c r="C106" s="12"/>
      <c r="D106" s="386"/>
      <c r="E106" s="386"/>
      <c r="F106" s="65"/>
      <c r="G106" s="66"/>
    </row>
    <row r="107" spans="2:7" ht="15" customHeight="1">
      <c r="B107" s="11"/>
      <c r="C107" s="12"/>
      <c r="D107" s="386"/>
      <c r="E107" s="386"/>
      <c r="F107" s="65"/>
      <c r="G107" s="66"/>
    </row>
    <row r="108" spans="2:7" ht="15" customHeight="1">
      <c r="B108" s="11"/>
      <c r="C108" s="12"/>
      <c r="D108" s="386"/>
      <c r="E108" s="386"/>
      <c r="F108" s="65"/>
      <c r="G108" s="303"/>
    </row>
    <row r="109" spans="2:7" ht="15" customHeight="1">
      <c r="B109" s="11"/>
      <c r="C109" s="12"/>
      <c r="D109" s="386"/>
      <c r="E109" s="386"/>
      <c r="F109" s="65"/>
      <c r="G109" s="303"/>
    </row>
    <row r="110" spans="2:7" ht="15" customHeight="1">
      <c r="B110" s="11"/>
      <c r="C110" s="12"/>
      <c r="D110" s="386"/>
      <c r="E110" s="386"/>
      <c r="F110" s="65"/>
      <c r="G110" s="303"/>
    </row>
    <row r="111" spans="2:7" ht="15" customHeight="1">
      <c r="B111" s="11"/>
      <c r="C111" s="12"/>
      <c r="D111" s="386"/>
      <c r="E111" s="386"/>
      <c r="F111" s="302"/>
      <c r="G111" s="303"/>
    </row>
    <row r="112" spans="2:7" ht="15" customHeight="1">
      <c r="B112" s="11"/>
      <c r="C112" s="12"/>
      <c r="D112" s="386"/>
      <c r="E112" s="386"/>
      <c r="F112" s="302"/>
      <c r="G112" s="303"/>
    </row>
    <row r="113" spans="2:7" ht="15" customHeight="1">
      <c r="B113" s="11"/>
      <c r="C113" s="14"/>
      <c r="D113" s="386"/>
      <c r="E113" s="386"/>
      <c r="F113" s="302"/>
      <c r="G113" s="303"/>
    </row>
    <row r="114" spans="2:7" ht="15" customHeight="1">
      <c r="B114" s="13"/>
      <c r="C114" s="14"/>
      <c r="D114" s="386"/>
      <c r="E114" s="386"/>
      <c r="F114" s="302"/>
      <c r="G114" s="303"/>
    </row>
    <row r="115" spans="2:7" ht="15" customHeight="1">
      <c r="B115" s="19"/>
      <c r="C115" s="14"/>
      <c r="D115" s="386"/>
      <c r="E115" s="386"/>
      <c r="F115" s="302"/>
      <c r="G115" s="303"/>
    </row>
    <row r="116" spans="2:7" ht="15" customHeight="1">
      <c r="B116" s="16"/>
      <c r="C116" s="16"/>
      <c r="D116" s="780"/>
      <c r="E116" s="361"/>
      <c r="F116" s="781"/>
      <c r="G116" s="782"/>
    </row>
    <row r="117" spans="2:7" ht="15" customHeight="1">
      <c r="B117" s="16"/>
      <c r="C117" s="16"/>
      <c r="D117" s="780"/>
      <c r="E117" s="361"/>
      <c r="F117" s="781"/>
      <c r="G117" s="782"/>
    </row>
    <row r="118" spans="2:7" ht="15" customHeight="1">
      <c r="B118" s="20"/>
      <c r="C118" s="15"/>
      <c r="D118" s="780"/>
      <c r="E118" s="361"/>
      <c r="F118" s="781"/>
      <c r="G118" s="782"/>
    </row>
    <row r="119" spans="2:7" ht="15" customHeight="1">
      <c r="B119" s="21"/>
      <c r="C119" s="22"/>
      <c r="D119" s="388"/>
      <c r="E119" s="388"/>
      <c r="F119" s="304"/>
      <c r="G119" s="305"/>
    </row>
    <row r="120" spans="2:7" ht="15" customHeight="1">
      <c r="B120" s="23"/>
      <c r="C120" s="22"/>
      <c r="D120" s="388"/>
      <c r="E120" s="388"/>
      <c r="F120" s="304"/>
      <c r="G120" s="305"/>
    </row>
    <row r="121" spans="2:7" ht="15" customHeight="1">
      <c r="B121" s="23"/>
      <c r="C121" s="22"/>
      <c r="D121" s="388"/>
      <c r="E121" s="388"/>
      <c r="F121" s="304"/>
      <c r="G121" s="305"/>
    </row>
    <row r="122" spans="2:7" ht="15" customHeight="1">
      <c r="B122" s="24"/>
      <c r="C122" s="22"/>
      <c r="D122" s="388"/>
      <c r="E122" s="388"/>
      <c r="F122" s="304"/>
      <c r="G122" s="305"/>
    </row>
    <row r="123" spans="2:7" ht="15" customHeight="1">
      <c r="B123" s="24"/>
      <c r="C123" s="22"/>
      <c r="D123" s="388"/>
      <c r="E123" s="388"/>
      <c r="F123" s="304"/>
      <c r="G123" s="305"/>
    </row>
    <row r="124" spans="2:7" ht="15" customHeight="1">
      <c r="B124" s="24"/>
      <c r="C124" s="22"/>
      <c r="D124" s="388"/>
      <c r="E124" s="388"/>
      <c r="F124" s="304"/>
      <c r="G124" s="305"/>
    </row>
    <row r="125" spans="2:7" ht="15" customHeight="1">
      <c r="B125" s="23"/>
      <c r="C125" s="22"/>
      <c r="D125" s="388"/>
      <c r="E125" s="388"/>
      <c r="F125" s="304"/>
      <c r="G125" s="305"/>
    </row>
    <row r="126" spans="2:7" ht="15" customHeight="1">
      <c r="B126" s="784"/>
      <c r="C126" s="14"/>
      <c r="D126" s="387"/>
      <c r="E126" s="387"/>
      <c r="F126" s="67"/>
      <c r="G126" s="305"/>
    </row>
    <row r="127" spans="2:7" ht="15" customHeight="1">
      <c r="B127" s="784"/>
      <c r="C127" s="14"/>
      <c r="D127" s="387"/>
      <c r="E127" s="387"/>
      <c r="F127" s="67"/>
      <c r="G127" s="305"/>
    </row>
    <row r="128" spans="2:7" ht="15" customHeight="1">
      <c r="B128" s="14"/>
      <c r="C128" s="14"/>
      <c r="D128" s="387"/>
      <c r="E128" s="387"/>
      <c r="F128" s="67"/>
      <c r="G128" s="305"/>
    </row>
    <row r="129" spans="2:7" ht="15" customHeight="1">
      <c r="B129" s="11"/>
      <c r="C129" s="12"/>
      <c r="D129" s="361"/>
      <c r="E129" s="361"/>
      <c r="F129" s="65"/>
      <c r="G129" s="305"/>
    </row>
    <row r="130" spans="2:7" ht="15" customHeight="1">
      <c r="B130" s="11"/>
      <c r="C130" s="12"/>
      <c r="D130" s="361"/>
      <c r="E130" s="361"/>
      <c r="F130" s="65"/>
      <c r="G130" s="305"/>
    </row>
    <row r="131" spans="2:7" ht="15" customHeight="1">
      <c r="B131" s="11"/>
      <c r="C131" s="12"/>
      <c r="D131" s="361"/>
      <c r="E131" s="361"/>
      <c r="F131" s="65"/>
      <c r="G131" s="305"/>
    </row>
    <row r="132" spans="2:7" ht="15" customHeight="1">
      <c r="B132" s="11"/>
      <c r="C132" s="12"/>
      <c r="D132" s="361"/>
      <c r="E132" s="361"/>
      <c r="F132" s="65"/>
      <c r="G132" s="305"/>
    </row>
    <row r="133" spans="2:7" ht="15" customHeight="1">
      <c r="B133" s="11"/>
      <c r="C133" s="12"/>
      <c r="D133" s="361"/>
      <c r="E133" s="361"/>
      <c r="F133" s="65"/>
      <c r="G133" s="305"/>
    </row>
    <row r="134" spans="2:7" ht="15" customHeight="1">
      <c r="B134" s="11"/>
      <c r="C134" s="12"/>
      <c r="D134" s="780"/>
      <c r="E134" s="361"/>
      <c r="F134" s="781"/>
      <c r="G134" s="305"/>
    </row>
    <row r="135" spans="2:7" ht="15" customHeight="1">
      <c r="B135" s="11"/>
      <c r="C135" s="12"/>
      <c r="D135" s="780"/>
      <c r="E135" s="361"/>
      <c r="F135" s="781"/>
      <c r="G135" s="305"/>
    </row>
    <row r="136" spans="2:7" ht="15" customHeight="1">
      <c r="B136" s="25"/>
      <c r="C136" s="12"/>
      <c r="D136" s="780"/>
      <c r="E136" s="361"/>
      <c r="F136" s="781"/>
      <c r="G136" s="305"/>
    </row>
    <row r="137" spans="2:7" ht="15" customHeight="1">
      <c r="B137" s="11"/>
      <c r="C137" s="12"/>
      <c r="D137" s="780"/>
      <c r="E137" s="361"/>
      <c r="F137" s="781"/>
      <c r="G137" s="305"/>
    </row>
    <row r="138" spans="2:7" ht="15" customHeight="1">
      <c r="B138" s="11"/>
      <c r="C138" s="12"/>
      <c r="D138" s="780"/>
      <c r="E138" s="361"/>
      <c r="F138" s="781"/>
      <c r="G138" s="305"/>
    </row>
    <row r="139" spans="2:7" ht="15" customHeight="1">
      <c r="B139" s="11"/>
      <c r="C139" s="12"/>
      <c r="D139" s="780"/>
      <c r="E139" s="361"/>
      <c r="F139" s="781"/>
      <c r="G139" s="305"/>
    </row>
    <row r="140" spans="2:7" ht="15" customHeight="1">
      <c r="B140" s="11"/>
      <c r="C140" s="12"/>
      <c r="D140" s="780"/>
      <c r="E140" s="361"/>
      <c r="F140" s="781"/>
      <c r="G140" s="305"/>
    </row>
    <row r="141" spans="2:7" ht="15" customHeight="1">
      <c r="B141" s="26"/>
      <c r="C141" s="27"/>
      <c r="D141" s="780"/>
      <c r="E141" s="361"/>
      <c r="F141" s="781"/>
      <c r="G141" s="305"/>
    </row>
    <row r="142" spans="2:7" ht="15" customHeight="1">
      <c r="B142" s="25"/>
      <c r="C142" s="12"/>
      <c r="D142" s="780"/>
      <c r="E142" s="361"/>
      <c r="F142" s="781"/>
      <c r="G142" s="305"/>
    </row>
    <row r="143" spans="2:7" ht="15" customHeight="1">
      <c r="B143" s="11"/>
      <c r="C143" s="12"/>
      <c r="D143" s="780"/>
      <c r="E143" s="361"/>
      <c r="F143" s="781"/>
      <c r="G143" s="305"/>
    </row>
    <row r="144" spans="2:7" ht="15" customHeight="1">
      <c r="B144" s="11"/>
      <c r="C144" s="12"/>
      <c r="D144" s="780"/>
      <c r="E144" s="361"/>
      <c r="F144" s="781"/>
      <c r="G144" s="305"/>
    </row>
    <row r="145" spans="2:7" ht="15" customHeight="1">
      <c r="B145" s="11"/>
      <c r="C145" s="12"/>
      <c r="D145" s="780"/>
      <c r="E145" s="361"/>
      <c r="F145" s="781"/>
      <c r="G145" s="305"/>
    </row>
    <row r="146" spans="2:7" ht="15" customHeight="1">
      <c r="B146" s="11"/>
      <c r="C146" s="12"/>
      <c r="D146" s="780"/>
      <c r="E146" s="361"/>
      <c r="F146" s="781"/>
      <c r="G146" s="305"/>
    </row>
    <row r="147" spans="2:7" ht="15" customHeight="1">
      <c r="B147" s="26"/>
      <c r="C147" s="12"/>
      <c r="D147" s="780"/>
      <c r="E147" s="361"/>
      <c r="F147" s="781"/>
      <c r="G147" s="305"/>
    </row>
    <row r="148" spans="2:7" ht="15" customHeight="1">
      <c r="B148" s="25"/>
      <c r="C148" s="12"/>
      <c r="D148" s="780"/>
      <c r="E148" s="361"/>
      <c r="F148" s="781"/>
      <c r="G148" s="305"/>
    </row>
    <row r="149" spans="2:7" ht="15" customHeight="1">
      <c r="B149" s="11"/>
      <c r="C149" s="12"/>
      <c r="D149" s="780"/>
      <c r="E149" s="361"/>
      <c r="F149" s="781"/>
      <c r="G149" s="305"/>
    </row>
    <row r="150" spans="2:7" ht="15" customHeight="1">
      <c r="B150" s="11"/>
      <c r="C150" s="27"/>
      <c r="D150" s="780"/>
      <c r="E150" s="361"/>
      <c r="F150" s="781"/>
      <c r="G150" s="305"/>
    </row>
    <row r="151" spans="2:7" ht="15" customHeight="1">
      <c r="B151" s="11"/>
      <c r="C151" s="12"/>
      <c r="D151" s="780"/>
      <c r="E151" s="361"/>
      <c r="F151" s="781"/>
      <c r="G151" s="305"/>
    </row>
    <row r="152" spans="2:7" ht="15" customHeight="1">
      <c r="B152" s="11"/>
      <c r="C152" s="12"/>
      <c r="D152" s="780"/>
      <c r="E152" s="361"/>
      <c r="F152" s="781"/>
      <c r="G152" s="305"/>
    </row>
    <row r="153" spans="2:7" ht="15" customHeight="1">
      <c r="B153" s="26"/>
      <c r="C153" s="12"/>
      <c r="D153" s="780"/>
      <c r="E153" s="361"/>
      <c r="F153" s="781"/>
      <c r="G153" s="305"/>
    </row>
    <row r="154" spans="2:7" ht="15" customHeight="1">
      <c r="B154" s="25"/>
      <c r="C154" s="12"/>
      <c r="D154" s="780"/>
      <c r="E154" s="361"/>
      <c r="F154" s="781"/>
      <c r="G154" s="305"/>
    </row>
    <row r="155" spans="2:7" ht="15" customHeight="1">
      <c r="B155" s="11"/>
      <c r="C155" s="12"/>
      <c r="D155" s="780"/>
      <c r="E155" s="361"/>
      <c r="F155" s="781"/>
      <c r="G155" s="305"/>
    </row>
    <row r="156" spans="2:7" ht="15" customHeight="1">
      <c r="B156" s="11"/>
      <c r="C156" s="27"/>
      <c r="D156" s="780"/>
      <c r="E156" s="361"/>
      <c r="F156" s="781"/>
      <c r="G156" s="305"/>
    </row>
    <row r="157" spans="2:7" ht="15" customHeight="1">
      <c r="B157" s="11"/>
      <c r="C157" s="12"/>
      <c r="D157" s="780"/>
      <c r="E157" s="361"/>
      <c r="F157" s="781"/>
      <c r="G157" s="305"/>
    </row>
    <row r="158" spans="2:7" ht="15" customHeight="1">
      <c r="B158" s="11"/>
      <c r="C158" s="12"/>
      <c r="D158" s="780"/>
      <c r="E158" s="361"/>
      <c r="F158" s="781"/>
      <c r="G158" s="305"/>
    </row>
    <row r="159" spans="2:7" ht="15" customHeight="1">
      <c r="B159" s="28"/>
      <c r="C159" s="12"/>
      <c r="D159" s="780"/>
      <c r="E159" s="361"/>
      <c r="F159" s="781"/>
      <c r="G159" s="305"/>
    </row>
    <row r="160" spans="2:7" ht="15" customHeight="1">
      <c r="B160" s="25"/>
      <c r="C160" s="12"/>
      <c r="D160" s="780"/>
      <c r="E160" s="361"/>
      <c r="F160" s="781"/>
      <c r="G160" s="305"/>
    </row>
    <row r="161" spans="2:7" ht="15" customHeight="1">
      <c r="B161" s="11"/>
      <c r="C161" s="12"/>
      <c r="D161" s="780"/>
      <c r="E161" s="361"/>
      <c r="F161" s="781"/>
      <c r="G161" s="305"/>
    </row>
    <row r="162" spans="2:7" ht="15" customHeight="1">
      <c r="B162" s="11"/>
      <c r="C162" s="27"/>
      <c r="D162" s="780"/>
      <c r="E162" s="361"/>
      <c r="F162" s="781"/>
      <c r="G162" s="305"/>
    </row>
    <row r="163" spans="2:7" ht="15" customHeight="1">
      <c r="B163" s="11"/>
      <c r="C163" s="12"/>
      <c r="D163" s="780"/>
      <c r="E163" s="361"/>
      <c r="F163" s="781"/>
      <c r="G163" s="305"/>
    </row>
    <row r="164" spans="2:7" ht="15" customHeight="1">
      <c r="B164" s="11"/>
      <c r="C164" s="12"/>
      <c r="D164" s="780"/>
      <c r="E164" s="361"/>
      <c r="F164" s="781"/>
      <c r="G164" s="305"/>
    </row>
    <row r="165" spans="2:7" ht="15" customHeight="1">
      <c r="B165" s="28"/>
      <c r="C165" s="12"/>
      <c r="D165" s="780"/>
      <c r="E165" s="361"/>
      <c r="F165" s="781"/>
      <c r="G165" s="305"/>
    </row>
    <row r="166" spans="2:7" ht="15" customHeight="1">
      <c r="B166" s="25"/>
      <c r="C166" s="12"/>
      <c r="D166" s="780"/>
      <c r="E166" s="361"/>
      <c r="F166" s="781"/>
      <c r="G166" s="305"/>
    </row>
    <row r="167" spans="2:7" ht="15" customHeight="1">
      <c r="B167" s="11"/>
      <c r="C167" s="12"/>
      <c r="D167" s="780"/>
      <c r="E167" s="361"/>
      <c r="F167" s="781"/>
      <c r="G167" s="305"/>
    </row>
    <row r="168" spans="2:7" ht="15" customHeight="1">
      <c r="B168" s="11"/>
      <c r="C168" s="12"/>
      <c r="D168" s="780"/>
      <c r="E168" s="361"/>
      <c r="F168" s="781"/>
      <c r="G168" s="305"/>
    </row>
    <row r="169" spans="2:7" ht="15" customHeight="1">
      <c r="B169" s="11"/>
      <c r="C169" s="12"/>
      <c r="D169" s="780"/>
      <c r="E169" s="361"/>
      <c r="F169" s="781"/>
      <c r="G169" s="305"/>
    </row>
    <row r="170" spans="2:7" ht="15" customHeight="1">
      <c r="B170" s="11"/>
      <c r="C170" s="27"/>
      <c r="D170" s="780"/>
      <c r="E170" s="361"/>
      <c r="F170" s="781"/>
      <c r="G170" s="305"/>
    </row>
    <row r="171" spans="2:7" ht="15" customHeight="1">
      <c r="B171" s="28"/>
      <c r="C171" s="12"/>
      <c r="D171" s="780"/>
      <c r="E171" s="361"/>
      <c r="F171" s="781"/>
      <c r="G171" s="305"/>
    </row>
    <row r="172" spans="2:7" ht="15" customHeight="1">
      <c r="B172" s="25"/>
      <c r="C172" s="12"/>
      <c r="D172" s="780"/>
      <c r="E172" s="361"/>
      <c r="F172" s="781"/>
      <c r="G172" s="305"/>
    </row>
    <row r="173" spans="2:7" ht="15" customHeight="1">
      <c r="B173" s="11"/>
      <c r="C173" s="12"/>
      <c r="D173" s="780"/>
      <c r="E173" s="361"/>
      <c r="F173" s="781"/>
      <c r="G173" s="305"/>
    </row>
    <row r="174" spans="2:7" ht="15" customHeight="1">
      <c r="B174" s="11"/>
      <c r="C174" s="12"/>
      <c r="D174" s="780"/>
      <c r="E174" s="361"/>
      <c r="F174" s="781"/>
      <c r="G174" s="305"/>
    </row>
    <row r="175" spans="2:7" ht="15" customHeight="1">
      <c r="B175" s="11"/>
      <c r="C175" s="12"/>
      <c r="D175" s="780"/>
      <c r="E175" s="361"/>
      <c r="F175" s="781"/>
      <c r="G175" s="305"/>
    </row>
    <row r="176" spans="2:7" ht="15" customHeight="1">
      <c r="B176" s="11"/>
      <c r="C176" s="12"/>
      <c r="D176" s="780"/>
      <c r="E176" s="361"/>
      <c r="F176" s="781"/>
      <c r="G176" s="305"/>
    </row>
    <row r="177" spans="2:7" ht="15" customHeight="1">
      <c r="B177" s="25"/>
      <c r="C177" s="12"/>
      <c r="D177" s="780"/>
      <c r="E177" s="361"/>
      <c r="F177" s="781"/>
      <c r="G177" s="305"/>
    </row>
    <row r="178" spans="2:7" ht="15" customHeight="1">
      <c r="B178" s="15"/>
      <c r="C178" s="27"/>
      <c r="D178" s="780"/>
      <c r="E178" s="361"/>
      <c r="F178" s="781"/>
      <c r="G178" s="305"/>
    </row>
    <row r="179" spans="2:7" ht="15" customHeight="1">
      <c r="B179" s="15"/>
      <c r="C179" s="12"/>
      <c r="D179" s="780"/>
      <c r="E179" s="361"/>
      <c r="F179" s="781"/>
      <c r="G179" s="305"/>
    </row>
    <row r="180" spans="2:7" ht="15" customHeight="1">
      <c r="B180" s="15"/>
      <c r="C180" s="12"/>
      <c r="D180" s="780"/>
      <c r="E180" s="361"/>
      <c r="F180" s="781"/>
      <c r="G180" s="305"/>
    </row>
    <row r="181" spans="2:7" ht="15" customHeight="1">
      <c r="B181" s="15"/>
      <c r="C181" s="12"/>
      <c r="D181" s="780"/>
      <c r="E181" s="361"/>
      <c r="F181" s="781"/>
      <c r="G181" s="305"/>
    </row>
    <row r="182" spans="2:7" ht="15" customHeight="1">
      <c r="B182" s="15"/>
      <c r="C182" s="12"/>
      <c r="D182" s="780"/>
      <c r="E182" s="361"/>
      <c r="F182" s="781"/>
      <c r="G182" s="305"/>
    </row>
    <row r="183" spans="2:7" ht="15" customHeight="1">
      <c r="B183" s="15"/>
      <c r="C183" s="12"/>
      <c r="D183" s="780"/>
      <c r="E183" s="361"/>
      <c r="F183" s="781"/>
      <c r="G183" s="305"/>
    </row>
    <row r="184" spans="2:7" ht="15" customHeight="1">
      <c r="B184" s="25"/>
      <c r="C184" s="12"/>
      <c r="D184" s="780"/>
      <c r="E184" s="361"/>
      <c r="F184" s="781"/>
      <c r="G184" s="305"/>
    </row>
    <row r="185" spans="2:7" ht="15" customHeight="1">
      <c r="B185" s="11"/>
      <c r="C185" s="12"/>
      <c r="D185" s="780"/>
      <c r="E185" s="361"/>
      <c r="F185" s="781"/>
      <c r="G185" s="305"/>
    </row>
    <row r="186" spans="2:7" ht="15" customHeight="1">
      <c r="B186" s="11"/>
      <c r="C186" s="12"/>
      <c r="D186" s="780"/>
      <c r="E186" s="361"/>
      <c r="F186" s="781"/>
      <c r="G186" s="305"/>
    </row>
    <row r="187" spans="2:7" ht="15" customHeight="1">
      <c r="B187" s="11"/>
      <c r="C187" s="12"/>
      <c r="D187" s="780"/>
      <c r="E187" s="361"/>
      <c r="F187" s="781"/>
      <c r="G187" s="305"/>
    </row>
    <row r="188" spans="2:7" ht="15" customHeight="1">
      <c r="B188" s="11"/>
      <c r="C188" s="12"/>
      <c r="D188" s="780"/>
      <c r="E188" s="361"/>
      <c r="F188" s="781"/>
      <c r="G188" s="305"/>
    </row>
    <row r="189" spans="2:7" ht="15" customHeight="1">
      <c r="B189" s="11"/>
      <c r="C189" s="12"/>
      <c r="D189" s="780"/>
      <c r="E189" s="361"/>
      <c r="F189" s="781"/>
      <c r="G189" s="305"/>
    </row>
    <row r="190" spans="2:7" ht="15" customHeight="1">
      <c r="B190" s="25"/>
      <c r="C190" s="12"/>
      <c r="D190" s="780"/>
      <c r="E190" s="361"/>
      <c r="F190" s="781"/>
      <c r="G190" s="305"/>
    </row>
    <row r="191" spans="2:7" ht="15" customHeight="1">
      <c r="B191" s="15"/>
      <c r="C191" s="12"/>
      <c r="D191" s="780"/>
      <c r="E191" s="361"/>
      <c r="F191" s="781"/>
      <c r="G191" s="305"/>
    </row>
    <row r="192" spans="2:7" ht="15" customHeight="1">
      <c r="B192" s="15"/>
      <c r="C192" s="12"/>
      <c r="D192" s="780"/>
      <c r="E192" s="361"/>
      <c r="F192" s="781"/>
      <c r="G192" s="305"/>
    </row>
    <row r="193" spans="2:7" ht="15" customHeight="1">
      <c r="B193" s="15"/>
      <c r="C193" s="12"/>
      <c r="D193" s="780"/>
      <c r="E193" s="361"/>
      <c r="F193" s="781"/>
      <c r="G193" s="305"/>
    </row>
    <row r="194" spans="2:7" ht="15" customHeight="1">
      <c r="B194" s="15"/>
      <c r="C194" s="12"/>
      <c r="D194" s="780"/>
      <c r="E194" s="361"/>
      <c r="F194" s="781"/>
      <c r="G194" s="305"/>
    </row>
    <row r="195" spans="2:7" ht="15" customHeight="1">
      <c r="B195" s="11"/>
      <c r="C195" s="12"/>
      <c r="D195" s="780"/>
      <c r="E195" s="361"/>
      <c r="F195" s="781"/>
      <c r="G195" s="305"/>
    </row>
    <row r="196" spans="2:7" ht="15" customHeight="1">
      <c r="B196" s="11"/>
      <c r="C196" s="12"/>
      <c r="D196" s="780"/>
      <c r="E196" s="361"/>
      <c r="F196" s="781"/>
      <c r="G196" s="305"/>
    </row>
    <row r="197" spans="2:7" ht="15" customHeight="1">
      <c r="B197" s="25"/>
      <c r="C197" s="12"/>
      <c r="D197" s="780"/>
      <c r="E197" s="361"/>
      <c r="F197" s="781"/>
      <c r="G197" s="305"/>
    </row>
    <row r="198" spans="2:7" ht="15" customHeight="1">
      <c r="B198" s="11"/>
      <c r="C198" s="12"/>
      <c r="D198" s="780"/>
      <c r="E198" s="361"/>
      <c r="F198" s="781"/>
      <c r="G198" s="305"/>
    </row>
    <row r="199" spans="2:7" ht="15" customHeight="1">
      <c r="B199" s="11"/>
      <c r="C199" s="12"/>
      <c r="D199" s="780"/>
      <c r="E199" s="361"/>
      <c r="F199" s="781"/>
      <c r="G199" s="305"/>
    </row>
    <row r="200" spans="2:7" ht="15" customHeight="1">
      <c r="B200" s="11"/>
      <c r="C200" s="12"/>
      <c r="D200" s="780"/>
      <c r="E200" s="361"/>
      <c r="F200" s="781"/>
      <c r="G200" s="305"/>
    </row>
    <row r="201" spans="2:7" ht="15" customHeight="1">
      <c r="B201" s="11"/>
      <c r="C201" s="12"/>
      <c r="D201" s="780"/>
      <c r="E201" s="361"/>
      <c r="F201" s="781"/>
      <c r="G201" s="305"/>
    </row>
    <row r="202" spans="2:7" ht="15" customHeight="1">
      <c r="B202" s="26"/>
      <c r="C202" s="28"/>
      <c r="D202" s="780"/>
      <c r="E202" s="361"/>
      <c r="F202" s="781"/>
      <c r="G202" s="305"/>
    </row>
    <row r="203" spans="2:7" ht="15" customHeight="1">
      <c r="B203" s="25"/>
      <c r="C203" s="12"/>
      <c r="D203" s="780"/>
      <c r="E203" s="361"/>
      <c r="F203" s="781"/>
      <c r="G203" s="305"/>
    </row>
    <row r="204" spans="2:7" ht="15" customHeight="1">
      <c r="B204" s="11"/>
      <c r="C204" s="12"/>
      <c r="D204" s="780"/>
      <c r="E204" s="361"/>
      <c r="F204" s="781"/>
      <c r="G204" s="305"/>
    </row>
    <row r="205" spans="2:7" ht="15" customHeight="1">
      <c r="B205" s="11"/>
      <c r="C205" s="12"/>
      <c r="D205" s="780"/>
      <c r="E205" s="361"/>
      <c r="F205" s="781"/>
      <c r="G205" s="305"/>
    </row>
    <row r="206" spans="2:7" ht="15" customHeight="1">
      <c r="B206" s="11"/>
      <c r="C206" s="12"/>
      <c r="D206" s="780"/>
      <c r="E206" s="361"/>
      <c r="F206" s="781"/>
      <c r="G206" s="305"/>
    </row>
    <row r="207" spans="2:7" ht="15" customHeight="1">
      <c r="B207" s="11"/>
      <c r="C207" s="12"/>
      <c r="D207" s="780"/>
      <c r="E207" s="361"/>
      <c r="F207" s="781"/>
      <c r="G207" s="305"/>
    </row>
    <row r="208" spans="2:7" ht="15" customHeight="1">
      <c r="B208" s="25"/>
      <c r="C208" s="12"/>
      <c r="D208" s="780"/>
      <c r="E208" s="361"/>
      <c r="F208" s="781"/>
      <c r="G208" s="305"/>
    </row>
    <row r="209" spans="2:7" ht="15" customHeight="1">
      <c r="B209" s="25"/>
      <c r="C209" s="12"/>
      <c r="D209" s="780"/>
      <c r="E209" s="361"/>
      <c r="F209" s="781"/>
      <c r="G209" s="305"/>
    </row>
    <row r="210" spans="2:7" ht="15" customHeight="1">
      <c r="B210" s="11"/>
      <c r="C210" s="12"/>
      <c r="D210" s="780"/>
      <c r="E210" s="361"/>
      <c r="F210" s="781"/>
      <c r="G210" s="305"/>
    </row>
    <row r="211" spans="2:7" ht="15" customHeight="1">
      <c r="B211" s="11"/>
      <c r="C211" s="12"/>
      <c r="D211" s="780"/>
      <c r="E211" s="361"/>
      <c r="F211" s="781"/>
      <c r="G211" s="305"/>
    </row>
    <row r="212" spans="2:7" ht="15" customHeight="1">
      <c r="B212" s="11"/>
      <c r="C212" s="12"/>
      <c r="D212" s="780"/>
      <c r="E212" s="361"/>
      <c r="F212" s="781"/>
      <c r="G212" s="305"/>
    </row>
    <row r="213" spans="2:7" ht="15" customHeight="1">
      <c r="B213" s="11"/>
      <c r="C213" s="12"/>
      <c r="D213" s="780"/>
      <c r="E213" s="361"/>
      <c r="F213" s="781"/>
      <c r="G213" s="305"/>
    </row>
    <row r="214" spans="2:7" ht="15" customHeight="1">
      <c r="B214" s="26"/>
      <c r="C214" s="12"/>
      <c r="D214" s="780"/>
      <c r="E214" s="361"/>
      <c r="F214" s="781"/>
      <c r="G214" s="305"/>
    </row>
    <row r="215" spans="2:7" ht="15" customHeight="1">
      <c r="B215" s="25"/>
      <c r="C215" s="12"/>
      <c r="D215" s="780"/>
      <c r="E215" s="361"/>
      <c r="F215" s="781"/>
      <c r="G215" s="305"/>
    </row>
    <row r="216" spans="2:7" ht="15" customHeight="1">
      <c r="B216" s="11"/>
      <c r="C216" s="12"/>
      <c r="D216" s="780"/>
      <c r="E216" s="361"/>
      <c r="F216" s="781"/>
      <c r="G216" s="305"/>
    </row>
    <row r="217" spans="2:7" ht="15" customHeight="1">
      <c r="B217" s="11"/>
      <c r="C217" s="27"/>
      <c r="D217" s="780"/>
      <c r="E217" s="361"/>
      <c r="F217" s="781"/>
      <c r="G217" s="305"/>
    </row>
    <row r="218" spans="2:7" ht="15" customHeight="1">
      <c r="B218" s="11"/>
      <c r="C218" s="12"/>
      <c r="D218" s="780"/>
      <c r="E218" s="361"/>
      <c r="F218" s="781"/>
      <c r="G218" s="305"/>
    </row>
    <row r="219" spans="2:7" ht="15" customHeight="1">
      <c r="B219" s="11"/>
      <c r="C219" s="12"/>
      <c r="D219" s="780"/>
      <c r="E219" s="361"/>
      <c r="F219" s="781"/>
      <c r="G219" s="305"/>
    </row>
    <row r="220" spans="2:7" ht="15" customHeight="1">
      <c r="B220" s="29"/>
      <c r="C220" s="12"/>
      <c r="D220" s="780"/>
      <c r="E220" s="361"/>
      <c r="F220" s="781"/>
      <c r="G220" s="305"/>
    </row>
    <row r="221" spans="2:7" ht="15" customHeight="1">
      <c r="B221" s="25"/>
      <c r="C221" s="12"/>
      <c r="D221" s="780"/>
      <c r="E221" s="361"/>
      <c r="F221" s="781"/>
      <c r="G221" s="305"/>
    </row>
    <row r="222" spans="2:7" ht="15" customHeight="1">
      <c r="B222" s="11"/>
      <c r="C222" s="12"/>
      <c r="D222" s="780"/>
      <c r="E222" s="361"/>
      <c r="F222" s="781"/>
      <c r="G222" s="305"/>
    </row>
    <row r="223" spans="2:7" ht="15" customHeight="1">
      <c r="B223" s="11"/>
      <c r="C223" s="27"/>
      <c r="D223" s="780"/>
      <c r="E223" s="361"/>
      <c r="F223" s="781"/>
      <c r="G223" s="305"/>
    </row>
    <row r="224" spans="2:7" ht="15" customHeight="1">
      <c r="B224" s="11"/>
      <c r="C224" s="12"/>
      <c r="D224" s="780"/>
      <c r="E224" s="361"/>
      <c r="F224" s="781"/>
      <c r="G224" s="305"/>
    </row>
    <row r="225" spans="2:7" ht="15" customHeight="1">
      <c r="B225" s="11"/>
      <c r="C225" s="12"/>
      <c r="D225" s="780"/>
      <c r="E225" s="361"/>
      <c r="F225" s="781"/>
      <c r="G225" s="305"/>
    </row>
    <row r="226" spans="2:7" ht="15" customHeight="1">
      <c r="B226" s="30"/>
      <c r="C226" s="12"/>
      <c r="D226" s="780"/>
      <c r="E226" s="361"/>
      <c r="F226" s="781"/>
      <c r="G226" s="305"/>
    </row>
    <row r="227" spans="2:7" ht="15" customHeight="1">
      <c r="B227" s="25"/>
      <c r="C227" s="12"/>
      <c r="D227" s="780"/>
      <c r="E227" s="361"/>
      <c r="F227" s="781"/>
      <c r="G227" s="305"/>
    </row>
    <row r="228" spans="2:7" ht="15" customHeight="1">
      <c r="B228" s="11"/>
      <c r="C228" s="12"/>
      <c r="D228" s="780"/>
      <c r="E228" s="361"/>
      <c r="F228" s="781"/>
      <c r="G228" s="305"/>
    </row>
    <row r="229" spans="2:7" ht="15" customHeight="1">
      <c r="B229" s="11"/>
      <c r="C229" s="12"/>
      <c r="D229" s="780"/>
      <c r="E229" s="361"/>
      <c r="F229" s="781"/>
      <c r="G229" s="305"/>
    </row>
    <row r="230" spans="2:7" ht="15" customHeight="1">
      <c r="B230" s="11"/>
      <c r="C230" s="12"/>
      <c r="D230" s="780"/>
      <c r="E230" s="361"/>
      <c r="F230" s="781"/>
      <c r="G230" s="305"/>
    </row>
    <row r="231" spans="2:7" ht="15" customHeight="1">
      <c r="B231" s="11"/>
      <c r="C231" s="27"/>
      <c r="D231" s="780"/>
      <c r="E231" s="361"/>
      <c r="F231" s="781"/>
      <c r="G231" s="305"/>
    </row>
    <row r="232" spans="2:7" ht="15" customHeight="1">
      <c r="B232" s="11"/>
      <c r="C232" s="12"/>
      <c r="D232" s="780"/>
      <c r="E232" s="361"/>
      <c r="F232" s="781"/>
      <c r="G232" s="305"/>
    </row>
    <row r="233" spans="2:7" ht="15" customHeight="1">
      <c r="B233" s="25"/>
      <c r="C233" s="12"/>
      <c r="D233" s="780"/>
      <c r="E233" s="361"/>
      <c r="F233" s="781"/>
      <c r="G233" s="305"/>
    </row>
    <row r="234" spans="2:7" ht="15" customHeight="1">
      <c r="B234" s="15"/>
      <c r="C234" s="12"/>
      <c r="D234" s="780"/>
      <c r="E234" s="361"/>
      <c r="F234" s="781"/>
      <c r="G234" s="305"/>
    </row>
    <row r="235" spans="2:7" ht="15" customHeight="1">
      <c r="B235" s="15"/>
      <c r="C235" s="12"/>
      <c r="D235" s="780"/>
      <c r="E235" s="361"/>
      <c r="F235" s="781"/>
      <c r="G235" s="305"/>
    </row>
    <row r="236" spans="2:7" ht="15" customHeight="1">
      <c r="B236" s="15"/>
      <c r="C236" s="12"/>
      <c r="D236" s="780"/>
      <c r="E236" s="361"/>
      <c r="F236" s="781"/>
      <c r="G236" s="305"/>
    </row>
    <row r="237" spans="2:7" ht="15" customHeight="1">
      <c r="B237" s="15"/>
      <c r="C237" s="12"/>
      <c r="D237" s="780"/>
      <c r="E237" s="361"/>
      <c r="F237" s="781"/>
      <c r="G237" s="305"/>
    </row>
    <row r="238" spans="2:7" ht="15" customHeight="1">
      <c r="B238" s="15"/>
      <c r="C238" s="12"/>
      <c r="D238" s="780"/>
      <c r="E238" s="361"/>
      <c r="F238" s="781"/>
      <c r="G238" s="305"/>
    </row>
    <row r="239" spans="2:7" ht="15" customHeight="1">
      <c r="B239" s="15"/>
      <c r="C239" s="12"/>
      <c r="D239" s="780"/>
      <c r="E239" s="361"/>
      <c r="F239" s="781"/>
      <c r="G239" s="305"/>
    </row>
    <row r="240" spans="2:7" ht="15" customHeight="1">
      <c r="B240" s="15"/>
      <c r="C240" s="12"/>
      <c r="D240" s="780"/>
      <c r="E240" s="361"/>
      <c r="F240" s="781"/>
      <c r="G240" s="305"/>
    </row>
    <row r="241" spans="2:7" ht="15" customHeight="1">
      <c r="B241" s="11"/>
      <c r="C241" s="12"/>
      <c r="D241" s="361"/>
      <c r="E241" s="361"/>
      <c r="F241" s="65"/>
      <c r="G241" s="305"/>
    </row>
    <row r="242" spans="2:7" ht="15" customHeight="1">
      <c r="B242" s="11"/>
      <c r="C242" s="12"/>
      <c r="D242" s="361"/>
      <c r="E242" s="361"/>
      <c r="F242" s="65"/>
      <c r="G242" s="305"/>
    </row>
    <row r="243" spans="2:7" ht="15" customHeight="1">
      <c r="B243" s="11"/>
      <c r="C243" s="12"/>
      <c r="D243" s="361"/>
      <c r="E243" s="361"/>
      <c r="F243" s="65"/>
      <c r="G243" s="305"/>
    </row>
    <row r="244" spans="2:7" ht="15" customHeight="1">
      <c r="B244" s="31"/>
      <c r="C244" s="22"/>
      <c r="D244" s="388"/>
      <c r="E244" s="388"/>
      <c r="F244" s="304"/>
      <c r="G244" s="305"/>
    </row>
    <row r="245" spans="2:7" ht="15" customHeight="1">
      <c r="B245" s="31"/>
      <c r="C245" s="22"/>
      <c r="D245" s="388"/>
      <c r="E245" s="388"/>
      <c r="F245" s="304"/>
      <c r="G245" s="305"/>
    </row>
    <row r="246" spans="2:7" ht="15" customHeight="1">
      <c r="B246" s="32"/>
      <c r="C246" s="22"/>
      <c r="D246" s="388"/>
      <c r="E246" s="388"/>
      <c r="F246" s="304"/>
      <c r="G246" s="305"/>
    </row>
  </sheetData>
  <sheetProtection/>
  <mergeCells count="35">
    <mergeCell ref="D195:D240"/>
    <mergeCell ref="F195:F240"/>
    <mergeCell ref="D134:D183"/>
    <mergeCell ref="F134:F183"/>
    <mergeCell ref="D184:D194"/>
    <mergeCell ref="F184:F194"/>
    <mergeCell ref="B126:B127"/>
    <mergeCell ref="F87:F89"/>
    <mergeCell ref="G87:G89"/>
    <mergeCell ref="F92:F99"/>
    <mergeCell ref="G92:G99"/>
    <mergeCell ref="D116:D118"/>
    <mergeCell ref="F116:F118"/>
    <mergeCell ref="D75:D76"/>
    <mergeCell ref="F75:F76"/>
    <mergeCell ref="G75:G76"/>
    <mergeCell ref="F77:F86"/>
    <mergeCell ref="G77:G86"/>
    <mergeCell ref="G116:G118"/>
    <mergeCell ref="D71:D72"/>
    <mergeCell ref="F71:F72"/>
    <mergeCell ref="G71:G72"/>
    <mergeCell ref="F57:G57"/>
    <mergeCell ref="C57:E57"/>
    <mergeCell ref="F60:M60"/>
    <mergeCell ref="F61:M61"/>
    <mergeCell ref="B4:G4"/>
    <mergeCell ref="F51:G51"/>
    <mergeCell ref="F52:G52"/>
    <mergeCell ref="B5:G5"/>
    <mergeCell ref="B6:G6"/>
    <mergeCell ref="B8:B9"/>
    <mergeCell ref="D8:D9"/>
    <mergeCell ref="F8:G8"/>
    <mergeCell ref="C52:E52"/>
  </mergeCells>
  <dataValidations count="47">
    <dataValidation errorStyle="information" type="textLength" allowBlank="1" showInputMessage="1" showErrorMessage="1" error="XLBVal:2=0&#13;&#10;" sqref="F25 F39:G40 F43:G43">
      <formula1>0</formula1>
      <formula2>300</formula2>
    </dataValidation>
    <dataValidation errorStyle="information" type="textLength" allowBlank="1" showInputMessage="1" showErrorMessage="1" error="XLBVal:2=0&#13;&#10;" sqref="F41">
      <formula1>0</formula1>
      <formula2>300</formula2>
    </dataValidation>
    <dataValidation errorStyle="information" type="textLength" allowBlank="1" showInputMessage="1" showErrorMessage="1" error="XLBVal:6=56283899849&#13;&#10;" sqref="F47">
      <formula1>0</formula1>
      <formula2>300</formula2>
    </dataValidation>
    <dataValidation errorStyle="information" type="textLength" allowBlank="1" showInputMessage="1" showErrorMessage="1" error="XLBVal:6=5637122557&#13;&#10;" sqref="G21">
      <formula1>0</formula1>
      <formula2>300</formula2>
    </dataValidation>
    <dataValidation errorStyle="information" type="textLength" allowBlank="1" showInputMessage="1" showErrorMessage="1" error="XLBVal:6=-65200000&#13;&#10;" sqref="G27">
      <formula1>0</formula1>
      <formula2>300</formula2>
    </dataValidation>
    <dataValidation errorStyle="information" type="textLength" allowBlank="1" showInputMessage="1" showErrorMessage="1" error="XLBVal:6=13725115398&#13;&#10;" sqref="G22">
      <formula1>0</formula1>
      <formula2>300</formula2>
    </dataValidation>
    <dataValidation errorStyle="information" type="textLength" allowBlank="1" showInputMessage="1" showErrorMessage="1" error="XLBVal:6=-240730150&#13;&#10;" sqref="F21">
      <formula1>0</formula1>
      <formula2>300</formula2>
    </dataValidation>
    <dataValidation errorStyle="information" type="textLength" allowBlank="1" showInputMessage="1" showErrorMessage="1" error="XLBVal:6=-59460000&#13;&#10;" sqref="F27">
      <formula1>0</formula1>
      <formula2>300</formula2>
    </dataValidation>
    <dataValidation errorStyle="information" type="textLength" allowBlank="1" showInputMessage="1" showErrorMessage="1" error="XLBVal:6=-820653640&#13;&#10;" sqref="F22">
      <formula1>0</formula1>
      <formula2>300</formula2>
    </dataValidation>
    <dataValidation errorStyle="information" type="textLength" allowBlank="1" showInputMessage="1" showErrorMessage="1" error="XLBVal:2=0&#13;&#10;" sqref="F44">
      <formula1>0</formula1>
      <formula2>300</formula2>
    </dataValidation>
    <dataValidation errorStyle="information" type="textLength" allowBlank="1" showInputMessage="1" showErrorMessage="1" error="XLBVal:6=55189055&#13;&#10;" sqref="F26">
      <formula1>0</formula1>
      <formula2>300</formula2>
    </dataValidation>
    <dataValidation errorStyle="information" type="textLength" allowBlank="1" showInputMessage="1" showErrorMessage="1" error="XLBVal:6=64100968&#13;&#10;" sqref="G26">
      <formula1>0</formula1>
      <formula2>300</formula2>
    </dataValidation>
    <dataValidation errorStyle="information" type="textLength" allowBlank="1" showInputMessage="1" showErrorMessage="1" error="XLBVal:6=-631401804&#13;&#10;" sqref="G16">
      <formula1>0</formula1>
      <formula2>300</formula2>
    </dataValidation>
    <dataValidation errorStyle="information" type="textLength" allowBlank="1" showInputMessage="1" showErrorMessage="1" error="XLBVal:6=749915992&#13;&#10;" sqref="F14">
      <formula1>0</formula1>
      <formula2>300</formula2>
    </dataValidation>
    <dataValidation errorStyle="information" type="textLength" allowBlank="1" showInputMessage="1" showErrorMessage="1" error="XLBVal:6=-13982056488&#13;&#10;" sqref="F16">
      <formula1>0</formula1>
      <formula2>300</formula2>
    </dataValidation>
    <dataValidation errorStyle="information" type="textLength" allowBlank="1" showInputMessage="1" showErrorMessage="1" error="XLBVal:6=148241360900&#13;&#10;" sqref="F49:G49">
      <formula1>0</formula1>
      <formula2>300</formula2>
    </dataValidation>
    <dataValidation errorStyle="information" type="textLength" allowBlank="1" showInputMessage="1" showErrorMessage="1" error="XLBVal:6=1508515560&#13;&#10;" sqref="F48:G48 F13:G13 F19:G19 F32:F33">
      <formula1>0</formula1>
      <formula2>300</formula2>
    </dataValidation>
    <dataValidation errorStyle="information" type="textLength" allowBlank="1" showInputMessage="1" showErrorMessage="1" error="XLBVal:6=52696937611&#13;&#10;" sqref="G47">
      <formula1>0</formula1>
      <formula2>300</formula2>
    </dataValidation>
    <dataValidation errorStyle="information" type="textLength" allowBlank="1" showInputMessage="1" showErrorMessage="1" error="XLBVal:6=-2959535000&#13;&#10;" sqref="G15">
      <formula1>0</formula1>
      <formula2>300</formula2>
    </dataValidation>
    <dataValidation errorStyle="information" type="textLength" allowBlank="1" showInputMessage="1" showErrorMessage="1" error="XLBVal:6=-1680844750&#13;&#10;" sqref="G20">
      <formula1>0</formula1>
      <formula2>300</formula2>
    </dataValidation>
    <dataValidation errorStyle="information" type="textLength" allowBlank="1" showInputMessage="1" showErrorMessage="1" error="XLBVal:6=-335071571&#13;&#10;" sqref="G23">
      <formula1>0</formula1>
      <formula2>300</formula2>
    </dataValidation>
    <dataValidation errorStyle="information" type="textLength" allowBlank="1" showInputMessage="1" showErrorMessage="1" error="XLBVal:2=0&#13;&#10;" sqref="F15">
      <formula1>0</formula1>
      <formula2>300</formula2>
    </dataValidation>
    <dataValidation errorStyle="information" type="textLength" allowBlank="1" showInputMessage="1" showErrorMessage="1" error="XLBVal:6=499669752&#13;&#10;" sqref="F20">
      <formula1>0</formula1>
      <formula2>300</formula2>
    </dataValidation>
    <dataValidation errorStyle="information" type="textLength" allowBlank="1" showInputMessage="1" showErrorMessage="1" error="XLBVal:6=-141042099&#13;&#10;" sqref="F23">
      <formula1>0</formula1>
      <formula2>300</formula2>
    </dataValidation>
    <dataValidation errorStyle="information" type="textLength" allowBlank="1" showInputMessage="1" showErrorMessage="1" error="XLBVal:6=935371958&#13;&#10;" sqref="F36">
      <formula1>0</formula1>
      <formula2>300</formula2>
    </dataValidation>
    <dataValidation errorStyle="information" type="textLength" allowBlank="1" showInputMessage="1" showErrorMessage="1" error="XLBVal:2=0&#13;&#10;" sqref="F24">
      <formula1>0</formula1>
      <formula2>300</formula2>
    </dataValidation>
    <dataValidation errorStyle="information" type="textLength" allowBlank="1" showInputMessage="1" showErrorMessage="1" error="XLBVal:6=-1935337464&#13;&#10;" sqref="G36">
      <formula1>0</formula1>
      <formula2>300</formula2>
    </dataValidation>
    <dataValidation errorStyle="information" type="textLength" allowBlank="1" showInputMessage="1" showErrorMessage="1" error="XLBVal:2=0&#13;&#10;" sqref="F42">
      <formula1>0</formula1>
      <formula2>300</formula2>
    </dataValidation>
    <dataValidation errorStyle="information" type="textLength" allowBlank="1" showInputMessage="1" showErrorMessage="1" error="XLBVal:6=-2446878053&#13;&#10;" sqref="F12">
      <formula1>0</formula1>
      <formula2>300</formula2>
    </dataValidation>
    <dataValidation errorStyle="information" type="textLength" allowBlank="1" showInputMessage="1" showErrorMessage="1" error="XLBVal:6=1162925276&#13;&#10;" sqref="G12">
      <formula1>0</formula1>
      <formula2>300</formula2>
    </dataValidation>
    <dataValidation errorStyle="information" type="textLength" allowBlank="1" showInputMessage="1" showErrorMessage="1" error="XLBVal:2=0&#13;&#10;" sqref="G24">
      <formula1>0</formula1>
      <formula2>300</formula2>
    </dataValidation>
    <dataValidation errorStyle="information" type="textLength" allowBlank="1" showInputMessage="1" showErrorMessage="1" error="XLBVal:2=0&#13;&#10;" sqref="G41">
      <formula1>0</formula1>
      <formula2>300</formula2>
    </dataValidation>
    <dataValidation errorStyle="information" type="textLength" allowBlank="1" showInputMessage="1" showErrorMessage="1" error="XLBVal:2=0&#13;&#10;" sqref="G42">
      <formula1>0</formula1>
      <formula2>300</formula2>
    </dataValidation>
    <dataValidation errorStyle="information" type="textLength" allowBlank="1" showInputMessage="1" showErrorMessage="1" error="XLBVal:6=963908321&#13;&#10;" sqref="F17">
      <formula1>0</formula1>
      <formula2>300</formula2>
    </dataValidation>
    <dataValidation errorStyle="information" type="textLength" allowBlank="1" showInputMessage="1" showErrorMessage="1" error="XLBVal:6=-1935337464&#13;&#10;" sqref="G17">
      <formula1>0</formula1>
      <formula2>300</formula2>
    </dataValidation>
    <dataValidation errorStyle="information" type="textLength" allowBlank="1" showInputMessage="1" showErrorMessage="1" error="XLBVal:2=0&#13;&#10;" sqref="F18">
      <formula1>0</formula1>
      <formula2>300</formula2>
    </dataValidation>
    <dataValidation errorStyle="information" type="textLength" allowBlank="1" showInputMessage="1" showErrorMessage="1" error="XLBVal:2=0&#13;&#10;" sqref="G18">
      <formula1>0</formula1>
      <formula2>300</formula2>
    </dataValidation>
    <dataValidation errorStyle="information" type="textLength" allowBlank="1" showInputMessage="1" showErrorMessage="1" error="XLBVal:2=0&#13;&#10;" sqref="G25">
      <formula1>0</formula1>
      <formula2>300</formula2>
    </dataValidation>
    <dataValidation errorStyle="information" type="textLength" allowBlank="1" showInputMessage="1" showErrorMessage="1" error="XLBVal:6=-500000&#13;&#10;" sqref="G44">
      <formula1>0</formula1>
      <formula2>300</formula2>
    </dataValidation>
    <dataValidation errorStyle="information" type="textLength" allowBlank="1" showInputMessage="1" showErrorMessage="1" error="XLBVal:6=218628763&#13;&#10;" sqref="F30">
      <formula1>0</formula1>
      <formula2>300</formula2>
    </dataValidation>
    <dataValidation errorStyle="information" type="textLength" allowBlank="1" showInputMessage="1" showErrorMessage="1" error="XLBVal:2=0&#13;&#10;" sqref="F34">
      <formula1>0</formula1>
      <formula2>300</formula2>
    </dataValidation>
    <dataValidation errorStyle="information" type="textLength" allowBlank="1" showInputMessage="1" showErrorMessage="1" error="XLBVal:2=0&#13;&#10;" sqref="F35">
      <formula1>0</formula1>
      <formula2>300</formula2>
    </dataValidation>
    <dataValidation errorStyle="information" type="textLength" allowBlank="1" showInputMessage="1" showErrorMessage="1" error="XLBVal:6=875991885&#13;&#10;" sqref="G14">
      <formula1>0</formula1>
      <formula2>300</formula2>
    </dataValidation>
    <dataValidation errorStyle="information" type="textLength" allowBlank="1" showInputMessage="1" showErrorMessage="1" error="XLBVal:2=0&#13;&#10;" sqref="G30:G33">
      <formula1>0</formula1>
      <formula2>300</formula2>
    </dataValidation>
    <dataValidation errorStyle="information" type="textLength" allowBlank="1" showInputMessage="1" showErrorMessage="1" error="XLBVal:6=-4802100000&#13;&#10;" sqref="G34">
      <formula1>0</formula1>
      <formula2>300</formula2>
    </dataValidation>
    <dataValidation errorStyle="information" type="textLength" allowBlank="1" showInputMessage="1" showErrorMessage="1" error="XLBVal:6=7713727678&#13;&#10;" sqref="G35">
      <formula1>0</formula1>
      <formula2>300</formula2>
    </dataValidation>
    <dataValidation errorStyle="information" type="textLength" allowBlank="1" showInputMessage="1" showErrorMessage="1" error="XLBVal:6=28536363&#13;&#10;" sqref="F31">
      <formula1>0</formula1>
      <formula2>300</formula2>
    </dataValidation>
  </dataValidations>
  <printOptions/>
  <pageMargins left="0.5" right="0.25" top="0.5" bottom="0" header="0.5" footer="0.5"/>
  <pageSetup horizontalDpi="600" verticalDpi="600" orientation="portrait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42"/>
  <sheetViews>
    <sheetView zoomScalePageLayoutView="0" workbookViewId="0" topLeftCell="A1">
      <selection activeCell="A7" sqref="A7:H7"/>
    </sheetView>
  </sheetViews>
  <sheetFormatPr defaultColWidth="10.28125" defaultRowHeight="15" customHeight="1"/>
  <cols>
    <col min="1" max="1" width="47.8515625" style="1" customWidth="1"/>
    <col min="2" max="2" width="6.421875" style="1" customWidth="1"/>
    <col min="3" max="4" width="15.7109375" style="1" hidden="1" customWidth="1"/>
    <col min="5" max="5" width="17.140625" style="1" customWidth="1"/>
    <col min="6" max="6" width="16.8515625" style="2" customWidth="1"/>
    <col min="7" max="7" width="17.421875" style="2" customWidth="1"/>
    <col min="8" max="8" width="17.140625" style="2" customWidth="1"/>
    <col min="9" max="9" width="18.421875" style="2" customWidth="1"/>
    <col min="10" max="16384" width="10.28125" style="1" customWidth="1"/>
  </cols>
  <sheetData>
    <row r="1" spans="1:11" s="3" customFormat="1" ht="15" customHeight="1">
      <c r="A1" s="6" t="s">
        <v>585</v>
      </c>
      <c r="B1" s="253"/>
      <c r="D1" s="254"/>
      <c r="E1" s="254"/>
      <c r="F1" s="254" t="s">
        <v>491</v>
      </c>
      <c r="G1" s="4"/>
      <c r="H1" s="4"/>
      <c r="I1" s="4"/>
      <c r="J1" s="4"/>
      <c r="K1" s="4"/>
    </row>
    <row r="2" spans="1:11" s="5" customFormat="1" ht="15" customHeight="1">
      <c r="A2" s="6" t="s">
        <v>813</v>
      </c>
      <c r="B2" s="255"/>
      <c r="D2" s="254"/>
      <c r="E2" s="254"/>
      <c r="F2" s="254" t="s">
        <v>190</v>
      </c>
      <c r="G2" s="7"/>
      <c r="H2" s="7"/>
      <c r="I2" s="2"/>
      <c r="J2" s="8"/>
      <c r="K2" s="8"/>
    </row>
    <row r="3" spans="1:11" s="5" customFormat="1" ht="15" customHeight="1">
      <c r="A3" s="6" t="s">
        <v>582</v>
      </c>
      <c r="B3" s="255"/>
      <c r="D3" s="254"/>
      <c r="E3" s="254"/>
      <c r="F3" s="254" t="s">
        <v>586</v>
      </c>
      <c r="G3" s="7"/>
      <c r="H3" s="7"/>
      <c r="I3" s="2"/>
      <c r="J3" s="8"/>
      <c r="K3" s="8"/>
    </row>
    <row r="4" spans="1:11" s="5" customFormat="1" ht="15" customHeight="1">
      <c r="A4" s="252"/>
      <c r="B4" s="255"/>
      <c r="C4" s="255"/>
      <c r="D4" s="255"/>
      <c r="E4" s="252"/>
      <c r="F4" s="256"/>
      <c r="G4" s="7"/>
      <c r="H4" s="7"/>
      <c r="I4" s="2"/>
      <c r="J4" s="8"/>
      <c r="K4" s="8"/>
    </row>
    <row r="5" spans="1:11" s="5" customFormat="1" ht="15" customHeight="1">
      <c r="A5" s="257"/>
      <c r="B5" s="256"/>
      <c r="C5" s="256"/>
      <c r="D5" s="256"/>
      <c r="E5" s="256"/>
      <c r="F5" s="256"/>
      <c r="G5" s="7"/>
      <c r="H5" s="7"/>
      <c r="I5" s="2"/>
      <c r="J5" s="8"/>
      <c r="K5" s="8"/>
    </row>
    <row r="6" spans="1:11" s="5" customFormat="1" ht="24.75" customHeight="1">
      <c r="A6" s="786" t="s">
        <v>492</v>
      </c>
      <c r="B6" s="786"/>
      <c r="C6" s="786"/>
      <c r="D6" s="786"/>
      <c r="E6" s="786"/>
      <c r="F6" s="786"/>
      <c r="G6" s="786"/>
      <c r="H6" s="786"/>
      <c r="I6" s="2"/>
      <c r="J6" s="8"/>
      <c r="K6" s="8"/>
    </row>
    <row r="7" spans="1:11" s="5" customFormat="1" ht="30.75" customHeight="1">
      <c r="A7" s="787" t="s">
        <v>961</v>
      </c>
      <c r="B7" s="787"/>
      <c r="C7" s="787"/>
      <c r="D7" s="787"/>
      <c r="E7" s="787"/>
      <c r="F7" s="787"/>
      <c r="G7" s="787"/>
      <c r="H7" s="787"/>
      <c r="I7" s="2"/>
      <c r="J7" s="8"/>
      <c r="K7" s="8"/>
    </row>
    <row r="8" spans="1:11" s="82" customFormat="1" ht="20.25" customHeight="1">
      <c r="A8" s="258"/>
      <c r="B8" s="259" t="s">
        <v>962</v>
      </c>
      <c r="C8" s="259" t="s">
        <v>963</v>
      </c>
      <c r="D8" s="259" t="s">
        <v>835</v>
      </c>
      <c r="E8" s="259" t="s">
        <v>964</v>
      </c>
      <c r="G8" s="260" t="s">
        <v>587</v>
      </c>
      <c r="H8" s="79"/>
      <c r="I8" s="80"/>
      <c r="J8" s="81"/>
      <c r="K8" s="81"/>
    </row>
    <row r="9" spans="1:11" s="82" customFormat="1" ht="20.25" customHeight="1">
      <c r="A9" s="790" t="s">
        <v>1</v>
      </c>
      <c r="B9" s="790" t="s">
        <v>493</v>
      </c>
      <c r="C9" s="261"/>
      <c r="D9" s="262"/>
      <c r="E9" s="789" t="s">
        <v>960</v>
      </c>
      <c r="F9" s="789"/>
      <c r="G9" s="789" t="s">
        <v>630</v>
      </c>
      <c r="H9" s="789"/>
      <c r="I9" s="80"/>
      <c r="J9" s="81"/>
      <c r="K9" s="81"/>
    </row>
    <row r="10" spans="1:11" s="54" customFormat="1" ht="31.5" customHeight="1">
      <c r="A10" s="791"/>
      <c r="B10" s="791"/>
      <c r="C10" s="264" t="s">
        <v>194</v>
      </c>
      <c r="D10" s="265"/>
      <c r="E10" s="263" t="s">
        <v>685</v>
      </c>
      <c r="F10" s="263" t="s">
        <v>686</v>
      </c>
      <c r="G10" s="263" t="s">
        <v>685</v>
      </c>
      <c r="H10" s="263" t="s">
        <v>686</v>
      </c>
      <c r="I10" s="85"/>
      <c r="J10" s="86"/>
      <c r="K10" s="86"/>
    </row>
    <row r="11" spans="1:11" ht="18.75" customHeight="1">
      <c r="A11" s="266" t="s">
        <v>557</v>
      </c>
      <c r="B11" s="266" t="s">
        <v>558</v>
      </c>
      <c r="C11" s="266" t="s">
        <v>559</v>
      </c>
      <c r="D11" s="266"/>
      <c r="E11" s="266">
        <v>4</v>
      </c>
      <c r="F11" s="266">
        <v>5</v>
      </c>
      <c r="G11" s="266">
        <v>6</v>
      </c>
      <c r="H11" s="266">
        <v>7</v>
      </c>
      <c r="J11" s="2"/>
      <c r="K11" s="2"/>
    </row>
    <row r="12" spans="1:11" ht="23.25" customHeight="1">
      <c r="A12" s="337" t="s">
        <v>494</v>
      </c>
      <c r="B12" s="338" t="s">
        <v>495</v>
      </c>
      <c r="C12" s="486"/>
      <c r="D12" s="487"/>
      <c r="E12" s="375">
        <f>SUM(E14:E22)</f>
        <v>1080084252</v>
      </c>
      <c r="F12" s="375">
        <f>SUM(F14:F22)</f>
        <v>5398845710</v>
      </c>
      <c r="G12" s="375">
        <f>SUM(G14:G22)</f>
        <v>1080084252</v>
      </c>
      <c r="H12" s="375">
        <f>SUM(H14:H22)</f>
        <v>5398845710</v>
      </c>
      <c r="I12" s="128"/>
      <c r="J12" s="63"/>
      <c r="K12" s="2"/>
    </row>
    <row r="13" spans="1:11" ht="18" customHeight="1">
      <c r="A13" s="339" t="s">
        <v>496</v>
      </c>
      <c r="B13" s="340"/>
      <c r="C13" s="488"/>
      <c r="D13" s="488"/>
      <c r="E13" s="376"/>
      <c r="F13" s="336"/>
      <c r="G13" s="336"/>
      <c r="H13" s="336"/>
      <c r="I13" s="128"/>
      <c r="J13" s="63"/>
      <c r="K13" s="2"/>
    </row>
    <row r="14" spans="1:11" ht="23.25" customHeight="1">
      <c r="A14" s="339" t="s">
        <v>857</v>
      </c>
      <c r="B14" s="267" t="s">
        <v>497</v>
      </c>
      <c r="C14" s="488"/>
      <c r="D14" s="489" t="s">
        <v>44</v>
      </c>
      <c r="E14" s="376">
        <v>128728161</v>
      </c>
      <c r="F14" s="376">
        <v>873814272</v>
      </c>
      <c r="G14" s="376">
        <v>128728161</v>
      </c>
      <c r="H14" s="376">
        <v>873814272</v>
      </c>
      <c r="I14" s="128"/>
      <c r="J14" s="63"/>
      <c r="K14" s="2"/>
    </row>
    <row r="15" spans="1:11" ht="21.75" customHeight="1">
      <c r="A15" s="267" t="s">
        <v>819</v>
      </c>
      <c r="B15" s="267" t="s">
        <v>498</v>
      </c>
      <c r="C15" s="488"/>
      <c r="D15" s="489" t="s">
        <v>779</v>
      </c>
      <c r="E15" s="376">
        <v>637683000</v>
      </c>
      <c r="F15" s="376">
        <v>3641189454</v>
      </c>
      <c r="G15" s="376">
        <v>637683000</v>
      </c>
      <c r="H15" s="376">
        <v>3641189454</v>
      </c>
      <c r="I15" s="128"/>
      <c r="J15" s="63"/>
      <c r="K15" s="9"/>
    </row>
    <row r="16" spans="1:11" ht="23.25" customHeight="1">
      <c r="A16" s="339" t="s">
        <v>858</v>
      </c>
      <c r="B16" s="267" t="s">
        <v>499</v>
      </c>
      <c r="C16" s="488"/>
      <c r="D16" s="489" t="s">
        <v>781</v>
      </c>
      <c r="E16" s="376">
        <v>0</v>
      </c>
      <c r="F16" s="376">
        <v>0</v>
      </c>
      <c r="G16" s="376">
        <v>0</v>
      </c>
      <c r="H16" s="376">
        <v>0</v>
      </c>
      <c r="I16" s="128"/>
      <c r="J16" s="63"/>
      <c r="K16" s="2"/>
    </row>
    <row r="17" spans="1:11" ht="23.25" customHeight="1">
      <c r="A17" s="339" t="s">
        <v>859</v>
      </c>
      <c r="B17" s="267" t="s">
        <v>500</v>
      </c>
      <c r="C17" s="488"/>
      <c r="D17" s="490" t="s">
        <v>580</v>
      </c>
      <c r="E17" s="376">
        <v>0</v>
      </c>
      <c r="F17" s="376">
        <v>0</v>
      </c>
      <c r="G17" s="376">
        <v>0</v>
      </c>
      <c r="H17" s="376">
        <v>0</v>
      </c>
      <c r="I17" s="128"/>
      <c r="J17" s="63"/>
      <c r="K17" s="2"/>
    </row>
    <row r="18" spans="1:11" ht="23.25" customHeight="1">
      <c r="A18" s="339" t="s">
        <v>860</v>
      </c>
      <c r="B18" s="267" t="s">
        <v>501</v>
      </c>
      <c r="C18" s="488"/>
      <c r="D18" s="489" t="s">
        <v>46</v>
      </c>
      <c r="E18" s="376">
        <v>0</v>
      </c>
      <c r="F18" s="376">
        <v>0</v>
      </c>
      <c r="G18" s="376">
        <v>0</v>
      </c>
      <c r="H18" s="376">
        <v>0</v>
      </c>
      <c r="I18" s="128"/>
      <c r="J18" s="63"/>
      <c r="K18" s="2"/>
    </row>
    <row r="19" spans="1:11" ht="23.25" customHeight="1">
      <c r="A19" s="339" t="s">
        <v>861</v>
      </c>
      <c r="B19" s="267" t="s">
        <v>502</v>
      </c>
      <c r="C19" s="488"/>
      <c r="D19" s="490" t="s">
        <v>45</v>
      </c>
      <c r="E19" s="376">
        <v>0</v>
      </c>
      <c r="F19" s="376">
        <v>0</v>
      </c>
      <c r="G19" s="376">
        <v>0</v>
      </c>
      <c r="H19" s="376">
        <v>0</v>
      </c>
      <c r="I19" s="128"/>
      <c r="J19" s="63"/>
      <c r="K19" s="2"/>
    </row>
    <row r="20" spans="1:11" ht="23.25" customHeight="1">
      <c r="A20" s="339" t="s">
        <v>862</v>
      </c>
      <c r="B20" s="267" t="s">
        <v>503</v>
      </c>
      <c r="C20" s="488"/>
      <c r="D20" s="489" t="s">
        <v>837</v>
      </c>
      <c r="E20" s="376">
        <v>0</v>
      </c>
      <c r="F20" s="376">
        <v>0</v>
      </c>
      <c r="G20" s="376">
        <v>0</v>
      </c>
      <c r="H20" s="376">
        <v>0</v>
      </c>
      <c r="I20" s="128"/>
      <c r="J20" s="63"/>
      <c r="K20" s="2"/>
    </row>
    <row r="21" spans="1:11" ht="23.25" customHeight="1">
      <c r="A21" s="339" t="s">
        <v>863</v>
      </c>
      <c r="B21" s="267" t="s">
        <v>504</v>
      </c>
      <c r="C21" s="488"/>
      <c r="D21" s="489"/>
      <c r="E21" s="376"/>
      <c r="F21" s="376"/>
      <c r="G21" s="376"/>
      <c r="H21" s="376"/>
      <c r="I21" s="128"/>
      <c r="J21" s="63"/>
      <c r="K21" s="2"/>
    </row>
    <row r="22" spans="1:11" ht="23.25" customHeight="1">
      <c r="A22" s="339" t="s">
        <v>864</v>
      </c>
      <c r="B22" s="267" t="s">
        <v>505</v>
      </c>
      <c r="C22" s="488"/>
      <c r="D22" s="489" t="s">
        <v>836</v>
      </c>
      <c r="E22" s="376">
        <v>313673091</v>
      </c>
      <c r="F22" s="376">
        <v>883841984</v>
      </c>
      <c r="G22" s="376">
        <v>313673091</v>
      </c>
      <c r="H22" s="376">
        <v>883841984</v>
      </c>
      <c r="I22" s="128"/>
      <c r="J22" s="63"/>
      <c r="K22" s="9"/>
    </row>
    <row r="23" spans="1:11" ht="23.25" customHeight="1">
      <c r="A23" s="341" t="s">
        <v>506</v>
      </c>
      <c r="B23" s="340" t="s">
        <v>507</v>
      </c>
      <c r="C23" s="488"/>
      <c r="D23" s="489"/>
      <c r="E23" s="376">
        <v>0</v>
      </c>
      <c r="F23" s="376">
        <v>20950296</v>
      </c>
      <c r="G23" s="376">
        <v>0</v>
      </c>
      <c r="H23" s="376">
        <v>20950296</v>
      </c>
      <c r="I23" s="128"/>
      <c r="J23" s="63"/>
      <c r="K23" s="2"/>
    </row>
    <row r="24" spans="1:11" ht="30" customHeight="1">
      <c r="A24" s="342" t="s">
        <v>508</v>
      </c>
      <c r="B24" s="340" t="s">
        <v>509</v>
      </c>
      <c r="C24" s="488"/>
      <c r="D24" s="489"/>
      <c r="E24" s="336">
        <f>E12-E23</f>
        <v>1080084252</v>
      </c>
      <c r="F24" s="336">
        <f>F12-F23</f>
        <v>5377895414</v>
      </c>
      <c r="G24" s="336">
        <f>G12-G23</f>
        <v>1080084252</v>
      </c>
      <c r="H24" s="336">
        <f>H12-H23</f>
        <v>5377895414</v>
      </c>
      <c r="I24" s="128"/>
      <c r="J24" s="63"/>
      <c r="K24" s="2"/>
    </row>
    <row r="25" spans="1:11" ht="23.25" customHeight="1">
      <c r="A25" s="341" t="s">
        <v>510</v>
      </c>
      <c r="B25" s="340" t="s">
        <v>511</v>
      </c>
      <c r="C25" s="488"/>
      <c r="D25" s="489"/>
      <c r="E25" s="376">
        <v>1298336601</v>
      </c>
      <c r="F25" s="376">
        <v>1804191351</v>
      </c>
      <c r="G25" s="376">
        <v>1298336601</v>
      </c>
      <c r="H25" s="376">
        <v>1804191351</v>
      </c>
      <c r="I25" s="128"/>
      <c r="J25" s="63"/>
      <c r="K25" s="2"/>
    </row>
    <row r="26" spans="1:11" ht="33" customHeight="1">
      <c r="A26" s="342" t="s">
        <v>581</v>
      </c>
      <c r="B26" s="340" t="s">
        <v>512</v>
      </c>
      <c r="C26" s="488"/>
      <c r="D26" s="489"/>
      <c r="E26" s="336">
        <f>E24-E25</f>
        <v>-218252349</v>
      </c>
      <c r="F26" s="336">
        <f>F24-F25</f>
        <v>3573704063</v>
      </c>
      <c r="G26" s="336">
        <f>G24-G25</f>
        <v>-218252349</v>
      </c>
      <c r="H26" s="336">
        <f>H24-H25</f>
        <v>3573704063</v>
      </c>
      <c r="I26" s="128"/>
      <c r="J26" s="63"/>
      <c r="K26" s="2"/>
    </row>
    <row r="27" spans="1:10" ht="23.25" customHeight="1">
      <c r="A27" s="341" t="s">
        <v>513</v>
      </c>
      <c r="B27" s="340" t="s">
        <v>514</v>
      </c>
      <c r="C27" s="488"/>
      <c r="D27" s="489"/>
      <c r="E27" s="376">
        <v>2149905476</v>
      </c>
      <c r="F27" s="376">
        <v>2410778787</v>
      </c>
      <c r="G27" s="376">
        <v>2149905476</v>
      </c>
      <c r="H27" s="376">
        <v>2410778787</v>
      </c>
      <c r="I27" s="128"/>
      <c r="J27" s="63"/>
    </row>
    <row r="28" spans="1:10" ht="30.75" customHeight="1">
      <c r="A28" s="342" t="s">
        <v>515</v>
      </c>
      <c r="B28" s="340" t="s">
        <v>516</v>
      </c>
      <c r="C28" s="339"/>
      <c r="D28" s="491"/>
      <c r="E28" s="336">
        <f>E26-E27</f>
        <v>-2368157825</v>
      </c>
      <c r="F28" s="336">
        <f>F26-F27</f>
        <v>1162925276</v>
      </c>
      <c r="G28" s="336">
        <f>G26-G27</f>
        <v>-2368157825</v>
      </c>
      <c r="H28" s="336">
        <f>H26-H27</f>
        <v>1162925276</v>
      </c>
      <c r="I28" s="128"/>
      <c r="J28" s="63"/>
    </row>
    <row r="29" spans="1:10" ht="23.25" customHeight="1">
      <c r="A29" s="341" t="s">
        <v>517</v>
      </c>
      <c r="B29" s="340" t="s">
        <v>518</v>
      </c>
      <c r="C29" s="339"/>
      <c r="D29" s="492"/>
      <c r="E29" s="376">
        <v>28536363</v>
      </c>
      <c r="F29" s="376">
        <v>0</v>
      </c>
      <c r="G29" s="376">
        <v>28536363</v>
      </c>
      <c r="H29" s="376">
        <v>0</v>
      </c>
      <c r="I29" s="128"/>
      <c r="J29" s="63"/>
    </row>
    <row r="30" spans="1:10" ht="23.25" customHeight="1">
      <c r="A30" s="341" t="s">
        <v>519</v>
      </c>
      <c r="B30" s="340" t="s">
        <v>564</v>
      </c>
      <c r="C30" s="339"/>
      <c r="D30" s="491"/>
      <c r="E30" s="376">
        <v>107256591</v>
      </c>
      <c r="F30" s="376">
        <v>0</v>
      </c>
      <c r="G30" s="376">
        <v>107256591</v>
      </c>
      <c r="H30" s="376">
        <v>0</v>
      </c>
      <c r="I30" s="128"/>
      <c r="J30" s="63"/>
    </row>
    <row r="31" spans="1:10" ht="23.25" customHeight="1">
      <c r="A31" s="341" t="s">
        <v>520</v>
      </c>
      <c r="B31" s="340" t="s">
        <v>521</v>
      </c>
      <c r="C31" s="339"/>
      <c r="D31" s="491"/>
      <c r="E31" s="377">
        <f>E29-E30</f>
        <v>-78720228</v>
      </c>
      <c r="F31" s="377">
        <f>F29-F30</f>
        <v>0</v>
      </c>
      <c r="G31" s="377">
        <f>G29-G30</f>
        <v>-78720228</v>
      </c>
      <c r="H31" s="377">
        <f>H29-H30</f>
        <v>0</v>
      </c>
      <c r="I31" s="128"/>
      <c r="J31" s="63"/>
    </row>
    <row r="32" spans="1:10" ht="33.75" customHeight="1">
      <c r="A32" s="342" t="s">
        <v>522</v>
      </c>
      <c r="B32" s="340">
        <v>50</v>
      </c>
      <c r="C32" s="339"/>
      <c r="D32" s="491"/>
      <c r="E32" s="377">
        <f>E31+E28</f>
        <v>-2446878053</v>
      </c>
      <c r="F32" s="377">
        <f>F31+F28</f>
        <v>1162925276</v>
      </c>
      <c r="G32" s="377">
        <f>G31+G28</f>
        <v>-2446878053</v>
      </c>
      <c r="H32" s="377">
        <f>H31+H28</f>
        <v>1162925276</v>
      </c>
      <c r="I32" s="128"/>
      <c r="J32" s="63"/>
    </row>
    <row r="33" spans="1:10" ht="23.25" customHeight="1">
      <c r="A33" s="341" t="s">
        <v>523</v>
      </c>
      <c r="B33" s="340" t="s">
        <v>524</v>
      </c>
      <c r="C33" s="267" t="s">
        <v>525</v>
      </c>
      <c r="D33" s="493"/>
      <c r="E33" s="336">
        <v>0</v>
      </c>
      <c r="F33" s="336">
        <v>0</v>
      </c>
      <c r="G33" s="336">
        <v>0</v>
      </c>
      <c r="H33" s="336">
        <v>0</v>
      </c>
      <c r="I33" s="128"/>
      <c r="J33" s="63"/>
    </row>
    <row r="34" spans="1:10" ht="23.25" customHeight="1">
      <c r="A34" s="341" t="s">
        <v>526</v>
      </c>
      <c r="B34" s="340" t="s">
        <v>527</v>
      </c>
      <c r="C34" s="267" t="s">
        <v>528</v>
      </c>
      <c r="D34" s="493"/>
      <c r="E34" s="336">
        <v>0</v>
      </c>
      <c r="F34" s="336">
        <v>0</v>
      </c>
      <c r="G34" s="336">
        <v>0</v>
      </c>
      <c r="H34" s="336">
        <v>0</v>
      </c>
      <c r="I34" s="128"/>
      <c r="J34" s="63"/>
    </row>
    <row r="35" spans="1:10" ht="20.25" customHeight="1">
      <c r="A35" s="341" t="s">
        <v>782</v>
      </c>
      <c r="B35" s="340" t="s">
        <v>529</v>
      </c>
      <c r="C35" s="339"/>
      <c r="D35" s="339"/>
      <c r="E35" s="377">
        <f>E32-E33-E34</f>
        <v>-2446878053</v>
      </c>
      <c r="F35" s="377">
        <f>F32-F33-F34</f>
        <v>1162925276</v>
      </c>
      <c r="G35" s="377">
        <f>G32-G33-G34</f>
        <v>-2446878053</v>
      </c>
      <c r="H35" s="377">
        <f>H32-H33-H34</f>
        <v>1162925276</v>
      </c>
      <c r="I35" s="128"/>
      <c r="J35" s="63"/>
    </row>
    <row r="36" spans="1:8" ht="23.25" customHeight="1">
      <c r="A36" s="343" t="s">
        <v>530</v>
      </c>
      <c r="B36" s="344" t="s">
        <v>531</v>
      </c>
      <c r="C36" s="268"/>
      <c r="D36" s="268"/>
      <c r="E36" s="146"/>
      <c r="F36" s="146"/>
      <c r="G36" s="146"/>
      <c r="H36" s="146"/>
    </row>
    <row r="37" spans="1:9" ht="15" customHeight="1">
      <c r="A37" s="269"/>
      <c r="B37" s="256"/>
      <c r="C37" s="256"/>
      <c r="D37" s="256"/>
      <c r="E37" s="256"/>
      <c r="F37" s="256"/>
      <c r="I37" s="63"/>
    </row>
    <row r="38" spans="1:8" ht="15" customHeight="1" hidden="1">
      <c r="A38" s="269"/>
      <c r="B38" s="270"/>
      <c r="C38" s="271"/>
      <c r="D38" s="271"/>
      <c r="E38" s="788" t="str">
        <f ca="1">" Lập ngày, "&amp;TEXT(NOW(),"dd/mm/yyyy ")</f>
        <v> Lập ngày, 17/04/2015 </v>
      </c>
      <c r="F38" s="788"/>
      <c r="G38" s="788"/>
      <c r="H38" s="272"/>
    </row>
    <row r="39" spans="1:9" s="48" customFormat="1" ht="18.75" customHeight="1">
      <c r="A39" s="273"/>
      <c r="B39" s="254"/>
      <c r="C39" s="254"/>
      <c r="D39" s="254"/>
      <c r="F39" s="764" t="str">
        <f ca="1">" Lập ngày, "&amp;TEXT(NOW(),"dd/mm/yyyy ")</f>
        <v> Lập ngày, 17/04/2015 </v>
      </c>
      <c r="G39" s="764"/>
      <c r="H39" s="764"/>
      <c r="I39" s="108"/>
    </row>
    <row r="40" spans="1:9" s="275" customFormat="1" ht="19.5" customHeight="1">
      <c r="A40" s="274" t="s">
        <v>817</v>
      </c>
      <c r="B40" s="251"/>
      <c r="F40" s="766" t="s">
        <v>796</v>
      </c>
      <c r="G40" s="766"/>
      <c r="H40" s="766"/>
      <c r="I40" s="359"/>
    </row>
    <row r="41" spans="5:9" s="48" customFormat="1" ht="15" customHeight="1">
      <c r="E41" s="47"/>
      <c r="F41" s="276"/>
      <c r="G41" s="276"/>
      <c r="H41" s="94"/>
      <c r="I41" s="94"/>
    </row>
    <row r="42" spans="5:9" s="48" customFormat="1" ht="15" customHeight="1">
      <c r="E42" s="47"/>
      <c r="F42" s="276"/>
      <c r="G42" s="276"/>
      <c r="H42" s="94"/>
      <c r="I42" s="360"/>
    </row>
    <row r="43" spans="5:9" s="48" customFormat="1" ht="15" customHeight="1">
      <c r="E43" s="47"/>
      <c r="F43" s="480"/>
      <c r="G43" s="276"/>
      <c r="H43" s="94"/>
      <c r="I43" s="94"/>
    </row>
    <row r="44" spans="5:9" s="48" customFormat="1" ht="15.75" customHeight="1">
      <c r="E44" s="47"/>
      <c r="F44" s="480"/>
      <c r="G44" s="276"/>
      <c r="H44" s="94"/>
      <c r="I44" s="94"/>
    </row>
    <row r="45" spans="5:9" s="48" customFormat="1" ht="15.75" customHeight="1">
      <c r="E45" s="47"/>
      <c r="F45" s="480"/>
      <c r="G45" s="276"/>
      <c r="H45" s="94"/>
      <c r="I45" s="94"/>
    </row>
    <row r="46" spans="1:9" s="105" customFormat="1" ht="15.75" customHeight="1">
      <c r="A46" s="277" t="s">
        <v>818</v>
      </c>
      <c r="B46" s="104"/>
      <c r="D46" s="278"/>
      <c r="F46" s="785" t="s">
        <v>814</v>
      </c>
      <c r="G46" s="785"/>
      <c r="H46" s="785"/>
      <c r="I46" s="104"/>
    </row>
    <row r="47" spans="1:6" ht="15" customHeight="1">
      <c r="A47" s="279"/>
      <c r="B47" s="280"/>
      <c r="C47" s="280"/>
      <c r="D47" s="280"/>
      <c r="E47" s="280"/>
      <c r="F47" s="280"/>
    </row>
    <row r="48" spans="1:6" ht="15" customHeight="1">
      <c r="A48" s="279"/>
      <c r="B48" s="280"/>
      <c r="C48" s="281"/>
      <c r="D48" s="281"/>
      <c r="E48" s="280"/>
      <c r="F48" s="280"/>
    </row>
    <row r="49" spans="1:6" ht="15" customHeight="1">
      <c r="A49" s="279"/>
      <c r="B49" s="280"/>
      <c r="C49" s="281"/>
      <c r="D49" s="281"/>
      <c r="E49" s="280"/>
      <c r="F49" s="280"/>
    </row>
    <row r="50" spans="1:6" ht="15" customHeight="1">
      <c r="A50" s="279"/>
      <c r="B50" s="280"/>
      <c r="C50" s="281"/>
      <c r="D50" s="281"/>
      <c r="E50" s="281"/>
      <c r="F50" s="281"/>
    </row>
    <row r="51" spans="1:6" ht="15" customHeight="1">
      <c r="A51" s="282"/>
      <c r="B51" s="283"/>
      <c r="C51" s="280"/>
      <c r="D51" s="280"/>
      <c r="E51" s="280"/>
      <c r="F51" s="280"/>
    </row>
    <row r="52" spans="1:6" ht="15" customHeight="1">
      <c r="A52" s="279"/>
      <c r="B52" s="280"/>
      <c r="C52" s="280"/>
      <c r="D52" s="280"/>
      <c r="E52" s="280"/>
      <c r="F52" s="280"/>
    </row>
    <row r="53" spans="1:6" ht="15" customHeight="1">
      <c r="A53" s="279"/>
      <c r="B53" s="280"/>
      <c r="C53" s="280"/>
      <c r="D53" s="280"/>
      <c r="E53" s="280"/>
      <c r="F53" s="280"/>
    </row>
    <row r="54" spans="1:6" ht="15" customHeight="1">
      <c r="A54" s="282"/>
      <c r="B54" s="283"/>
      <c r="C54" s="280"/>
      <c r="D54" s="280"/>
      <c r="E54" s="280"/>
      <c r="F54" s="280"/>
    </row>
    <row r="55" spans="1:6" ht="15" customHeight="1">
      <c r="A55" s="279"/>
      <c r="B55" s="280"/>
      <c r="C55" s="280"/>
      <c r="D55" s="280"/>
      <c r="E55" s="280"/>
      <c r="F55" s="280"/>
    </row>
    <row r="56" spans="1:6" ht="15" customHeight="1">
      <c r="A56" s="279"/>
      <c r="B56" s="280"/>
      <c r="C56" s="280"/>
      <c r="D56" s="280"/>
      <c r="E56" s="280"/>
      <c r="F56" s="280"/>
    </row>
    <row r="57" spans="1:6" ht="15" customHeight="1">
      <c r="A57" s="279"/>
      <c r="B57" s="280"/>
      <c r="C57" s="280"/>
      <c r="D57" s="280"/>
      <c r="E57" s="280"/>
      <c r="F57" s="280"/>
    </row>
    <row r="58" spans="1:6" ht="15" customHeight="1">
      <c r="A58" s="279"/>
      <c r="B58" s="280"/>
      <c r="C58" s="280"/>
      <c r="D58" s="280"/>
      <c r="E58" s="280"/>
      <c r="F58" s="280"/>
    </row>
    <row r="59" spans="1:6" ht="15" customHeight="1">
      <c r="A59" s="279"/>
      <c r="B59" s="280"/>
      <c r="C59" s="280"/>
      <c r="D59" s="280"/>
      <c r="E59" s="280"/>
      <c r="F59" s="280"/>
    </row>
    <row r="60" spans="1:6" ht="15" customHeight="1">
      <c r="A60" s="279"/>
      <c r="B60" s="280"/>
      <c r="C60" s="280"/>
      <c r="D60" s="280"/>
      <c r="E60" s="280"/>
      <c r="F60" s="280"/>
    </row>
    <row r="61" spans="1:6" ht="15" customHeight="1">
      <c r="A61" s="279"/>
      <c r="B61" s="280"/>
      <c r="C61" s="280"/>
      <c r="D61" s="280"/>
      <c r="E61" s="280"/>
      <c r="F61" s="280"/>
    </row>
    <row r="62" spans="1:6" ht="15" customHeight="1">
      <c r="A62" s="282"/>
      <c r="B62" s="283"/>
      <c r="C62" s="280"/>
      <c r="D62" s="280"/>
      <c r="E62" s="281"/>
      <c r="F62" s="280"/>
    </row>
    <row r="63" spans="1:6" ht="15" customHeight="1">
      <c r="A63" s="279"/>
      <c r="B63" s="280"/>
      <c r="C63" s="280"/>
      <c r="D63" s="280"/>
      <c r="E63" s="281"/>
      <c r="F63" s="281"/>
    </row>
    <row r="64" spans="1:6" ht="15" customHeight="1">
      <c r="A64" s="279"/>
      <c r="B64" s="280"/>
      <c r="C64" s="280"/>
      <c r="D64" s="280"/>
      <c r="E64" s="281"/>
      <c r="F64" s="281"/>
    </row>
    <row r="65" spans="1:6" ht="15" customHeight="1">
      <c r="A65" s="279"/>
      <c r="B65" s="280"/>
      <c r="C65" s="280"/>
      <c r="D65" s="280"/>
      <c r="E65" s="281"/>
      <c r="F65" s="281"/>
    </row>
    <row r="66" spans="1:6" ht="15" customHeight="1">
      <c r="A66" s="279"/>
      <c r="B66" s="280"/>
      <c r="C66" s="281"/>
      <c r="D66" s="281"/>
      <c r="E66" s="281"/>
      <c r="F66" s="281"/>
    </row>
    <row r="67" spans="1:6" ht="15" customHeight="1">
      <c r="A67" s="284"/>
      <c r="B67" s="284"/>
      <c r="C67" s="792"/>
      <c r="D67" s="279"/>
      <c r="E67" s="792"/>
      <c r="F67" s="792"/>
    </row>
    <row r="68" spans="1:6" ht="15" customHeight="1">
      <c r="A68" s="284"/>
      <c r="B68" s="284"/>
      <c r="C68" s="792"/>
      <c r="D68" s="279"/>
      <c r="E68" s="792"/>
      <c r="F68" s="792"/>
    </row>
    <row r="69" spans="1:6" ht="15" customHeight="1">
      <c r="A69" s="282"/>
      <c r="B69" s="280"/>
      <c r="C69" s="279"/>
      <c r="D69" s="279"/>
      <c r="E69" s="279"/>
      <c r="F69" s="279"/>
    </row>
    <row r="70" spans="1:6" ht="15" customHeight="1">
      <c r="A70" s="285"/>
      <c r="B70" s="283"/>
      <c r="C70" s="283"/>
      <c r="D70" s="283"/>
      <c r="E70" s="283"/>
      <c r="F70" s="283"/>
    </row>
    <row r="71" spans="1:6" ht="15" customHeight="1">
      <c r="A71" s="284"/>
      <c r="B71" s="284"/>
      <c r="C71" s="792"/>
      <c r="D71" s="279"/>
      <c r="E71" s="792"/>
      <c r="F71" s="792"/>
    </row>
    <row r="72" spans="1:6" ht="15" customHeight="1">
      <c r="A72" s="286"/>
      <c r="B72" s="284"/>
      <c r="C72" s="792"/>
      <c r="D72" s="279"/>
      <c r="E72" s="792"/>
      <c r="F72" s="792"/>
    </row>
    <row r="73" spans="1:6" ht="15" customHeight="1">
      <c r="A73" s="282"/>
      <c r="B73" s="283"/>
      <c r="C73" s="280"/>
      <c r="D73" s="280"/>
      <c r="E73" s="792"/>
      <c r="F73" s="792"/>
    </row>
    <row r="74" spans="1:6" ht="15" customHeight="1">
      <c r="A74" s="279"/>
      <c r="B74" s="280"/>
      <c r="C74" s="280"/>
      <c r="D74" s="280"/>
      <c r="E74" s="792"/>
      <c r="F74" s="792"/>
    </row>
    <row r="75" spans="1:6" ht="15" customHeight="1">
      <c r="A75" s="279"/>
      <c r="B75" s="280"/>
      <c r="C75" s="280"/>
      <c r="D75" s="280"/>
      <c r="E75" s="792"/>
      <c r="F75" s="792"/>
    </row>
    <row r="76" spans="1:6" ht="15" customHeight="1">
      <c r="A76" s="279"/>
      <c r="B76" s="280"/>
      <c r="C76" s="280"/>
      <c r="D76" s="280"/>
      <c r="E76" s="792"/>
      <c r="F76" s="792"/>
    </row>
    <row r="77" spans="1:6" ht="15" customHeight="1">
      <c r="A77" s="279"/>
      <c r="B77" s="280"/>
      <c r="C77" s="280"/>
      <c r="D77" s="280"/>
      <c r="E77" s="792"/>
      <c r="F77" s="792"/>
    </row>
    <row r="78" spans="1:6" ht="15" customHeight="1">
      <c r="A78" s="279"/>
      <c r="B78" s="280"/>
      <c r="C78" s="280"/>
      <c r="D78" s="280"/>
      <c r="E78" s="792"/>
      <c r="F78" s="792"/>
    </row>
    <row r="79" spans="1:6" ht="15" customHeight="1">
      <c r="A79" s="279"/>
      <c r="B79" s="280"/>
      <c r="C79" s="280"/>
      <c r="D79" s="280"/>
      <c r="E79" s="792"/>
      <c r="F79" s="792"/>
    </row>
    <row r="80" spans="1:6" ht="15" customHeight="1">
      <c r="A80" s="279"/>
      <c r="B80" s="280"/>
      <c r="C80" s="280"/>
      <c r="D80" s="280"/>
      <c r="E80" s="792"/>
      <c r="F80" s="792"/>
    </row>
    <row r="81" spans="1:6" ht="15" customHeight="1">
      <c r="A81" s="279"/>
      <c r="B81" s="280"/>
      <c r="C81" s="280"/>
      <c r="D81" s="280"/>
      <c r="E81" s="792"/>
      <c r="F81" s="792"/>
    </row>
    <row r="82" spans="1:6" ht="15" customHeight="1">
      <c r="A82" s="279"/>
      <c r="B82" s="280"/>
      <c r="C82" s="281"/>
      <c r="D82" s="281"/>
      <c r="E82" s="792"/>
      <c r="F82" s="792"/>
    </row>
    <row r="83" spans="1:6" ht="15" customHeight="1">
      <c r="A83" s="279"/>
      <c r="B83" s="280"/>
      <c r="C83" s="280"/>
      <c r="D83" s="280"/>
      <c r="E83" s="792"/>
      <c r="F83" s="792"/>
    </row>
    <row r="84" spans="1:6" ht="15" customHeight="1">
      <c r="A84" s="279"/>
      <c r="B84" s="280"/>
      <c r="C84" s="280"/>
      <c r="D84" s="280"/>
      <c r="E84" s="792"/>
      <c r="F84" s="792"/>
    </row>
    <row r="85" spans="1:6" ht="15" customHeight="1">
      <c r="A85" s="279"/>
      <c r="B85" s="280"/>
      <c r="C85" s="281"/>
      <c r="D85" s="281"/>
      <c r="E85" s="792"/>
      <c r="F85" s="792"/>
    </row>
    <row r="86" spans="1:6" ht="15" customHeight="1">
      <c r="A86" s="282"/>
      <c r="B86" s="283"/>
      <c r="C86" s="280"/>
      <c r="D86" s="280"/>
      <c r="E86" s="279"/>
      <c r="F86" s="279"/>
    </row>
    <row r="87" spans="1:6" ht="15" customHeight="1">
      <c r="A87" s="279"/>
      <c r="B87" s="280"/>
      <c r="C87" s="280"/>
      <c r="D87" s="280"/>
      <c r="E87" s="279"/>
      <c r="F87" s="279"/>
    </row>
    <row r="88" spans="1:6" ht="15" customHeight="1">
      <c r="A88" s="279"/>
      <c r="B88" s="280"/>
      <c r="C88" s="280"/>
      <c r="D88" s="280"/>
      <c r="E88" s="792"/>
      <c r="F88" s="792"/>
    </row>
    <row r="89" spans="1:6" ht="15" customHeight="1">
      <c r="A89" s="279"/>
      <c r="B89" s="280"/>
      <c r="C89" s="280"/>
      <c r="D89" s="280"/>
      <c r="E89" s="792"/>
      <c r="F89" s="792"/>
    </row>
    <row r="90" spans="1:6" ht="15" customHeight="1">
      <c r="A90" s="279"/>
      <c r="B90" s="280"/>
      <c r="C90" s="280"/>
      <c r="D90" s="280"/>
      <c r="E90" s="792"/>
      <c r="F90" s="792"/>
    </row>
    <row r="91" spans="1:6" ht="15" customHeight="1">
      <c r="A91" s="279"/>
      <c r="B91" s="280"/>
      <c r="C91" s="280"/>
      <c r="D91" s="280"/>
      <c r="E91" s="792"/>
      <c r="F91" s="792"/>
    </row>
    <row r="92" spans="1:6" ht="15" customHeight="1">
      <c r="A92" s="279"/>
      <c r="B92" s="280"/>
      <c r="C92" s="281"/>
      <c r="D92" s="281"/>
      <c r="E92" s="792"/>
      <c r="F92" s="792"/>
    </row>
    <row r="93" spans="1:6" ht="15" customHeight="1">
      <c r="A93" s="279"/>
      <c r="B93" s="280"/>
      <c r="C93" s="281"/>
      <c r="D93" s="281"/>
      <c r="E93" s="792"/>
      <c r="F93" s="792"/>
    </row>
    <row r="94" spans="1:6" ht="15" customHeight="1">
      <c r="A94" s="279"/>
      <c r="B94" s="280"/>
      <c r="C94" s="281"/>
      <c r="D94" s="281"/>
      <c r="E94" s="792"/>
      <c r="F94" s="792"/>
    </row>
    <row r="95" spans="1:6" ht="15" customHeight="1">
      <c r="A95" s="279"/>
      <c r="B95" s="281"/>
      <c r="C95" s="281"/>
      <c r="D95" s="281"/>
      <c r="E95" s="792"/>
      <c r="F95" s="792"/>
    </row>
    <row r="96" spans="1:6" ht="15" customHeight="1">
      <c r="A96" s="286"/>
      <c r="B96" s="284"/>
      <c r="C96" s="280"/>
      <c r="D96" s="280"/>
      <c r="E96" s="279"/>
      <c r="F96" s="279"/>
    </row>
    <row r="97" spans="1:6" ht="15" customHeight="1">
      <c r="A97" s="287"/>
      <c r="B97" s="280"/>
      <c r="C97" s="280"/>
      <c r="D97" s="280"/>
      <c r="E97" s="279"/>
      <c r="F97" s="279"/>
    </row>
    <row r="98" spans="1:6" ht="15" customHeight="1">
      <c r="A98" s="282"/>
      <c r="B98" s="283"/>
      <c r="C98" s="280"/>
      <c r="D98" s="280"/>
      <c r="E98" s="279"/>
      <c r="F98" s="279"/>
    </row>
    <row r="99" spans="1:6" ht="15" customHeight="1">
      <c r="A99" s="279"/>
      <c r="B99" s="280"/>
      <c r="C99" s="281"/>
      <c r="D99" s="281"/>
      <c r="E99" s="279"/>
      <c r="F99" s="279"/>
    </row>
    <row r="100" spans="1:6" ht="15" customHeight="1">
      <c r="A100" s="279"/>
      <c r="B100" s="280"/>
      <c r="C100" s="281"/>
      <c r="D100" s="281"/>
      <c r="E100" s="279"/>
      <c r="F100" s="279"/>
    </row>
    <row r="101" spans="1:6" ht="15" customHeight="1">
      <c r="A101" s="279"/>
      <c r="B101" s="280"/>
      <c r="C101" s="281"/>
      <c r="D101" s="281"/>
      <c r="E101" s="279"/>
      <c r="F101" s="279"/>
    </row>
    <row r="102" spans="1:6" ht="15" customHeight="1">
      <c r="A102" s="279"/>
      <c r="B102" s="280"/>
      <c r="C102" s="281"/>
      <c r="D102" s="281"/>
      <c r="E102" s="279"/>
      <c r="F102" s="279"/>
    </row>
    <row r="103" spans="1:6" ht="15" customHeight="1">
      <c r="A103" s="279"/>
      <c r="B103" s="280"/>
      <c r="C103" s="281"/>
      <c r="D103" s="281"/>
      <c r="E103" s="279"/>
      <c r="F103" s="279"/>
    </row>
    <row r="104" spans="1:6" ht="15" customHeight="1">
      <c r="A104" s="279"/>
      <c r="B104" s="280"/>
      <c r="C104" s="281"/>
      <c r="D104" s="281"/>
      <c r="E104" s="279"/>
      <c r="F104" s="281"/>
    </row>
    <row r="105" spans="1:6" ht="15" customHeight="1">
      <c r="A105" s="279"/>
      <c r="B105" s="280"/>
      <c r="C105" s="281"/>
      <c r="D105" s="281"/>
      <c r="E105" s="279"/>
      <c r="F105" s="281"/>
    </row>
    <row r="106" spans="1:6" ht="15" customHeight="1">
      <c r="A106" s="279"/>
      <c r="B106" s="280"/>
      <c r="C106" s="281"/>
      <c r="D106" s="281"/>
      <c r="E106" s="279"/>
      <c r="F106" s="281"/>
    </row>
    <row r="107" spans="1:6" ht="15" customHeight="1">
      <c r="A107" s="279"/>
      <c r="B107" s="280"/>
      <c r="C107" s="281"/>
      <c r="D107" s="281"/>
      <c r="E107" s="281"/>
      <c r="F107" s="281"/>
    </row>
    <row r="108" spans="1:6" ht="15" customHeight="1">
      <c r="A108" s="279"/>
      <c r="B108" s="280"/>
      <c r="C108" s="281"/>
      <c r="D108" s="281"/>
      <c r="E108" s="281"/>
      <c r="F108" s="281"/>
    </row>
    <row r="109" spans="1:6" ht="15" customHeight="1">
      <c r="A109" s="279"/>
      <c r="B109" s="283"/>
      <c r="C109" s="281"/>
      <c r="D109" s="281"/>
      <c r="E109" s="281"/>
      <c r="F109" s="281"/>
    </row>
    <row r="110" spans="1:6" ht="15" customHeight="1">
      <c r="A110" s="282"/>
      <c r="B110" s="283"/>
      <c r="C110" s="281"/>
      <c r="D110" s="281"/>
      <c r="E110" s="281"/>
      <c r="F110" s="281"/>
    </row>
    <row r="111" spans="1:6" ht="15" customHeight="1">
      <c r="A111" s="287"/>
      <c r="B111" s="283"/>
      <c r="C111" s="281"/>
      <c r="D111" s="281"/>
      <c r="E111" s="281"/>
      <c r="F111" s="281"/>
    </row>
    <row r="112" spans="1:6" ht="15" customHeight="1">
      <c r="A112" s="284"/>
      <c r="B112" s="284"/>
      <c r="C112" s="792"/>
      <c r="D112" s="279"/>
      <c r="E112" s="792"/>
      <c r="F112" s="792"/>
    </row>
    <row r="113" spans="1:6" ht="15" customHeight="1">
      <c r="A113" s="284"/>
      <c r="B113" s="284"/>
      <c r="C113" s="792"/>
      <c r="D113" s="279"/>
      <c r="E113" s="792"/>
      <c r="F113" s="792"/>
    </row>
    <row r="114" spans="1:6" ht="15" customHeight="1">
      <c r="A114" s="288"/>
      <c r="B114" s="281"/>
      <c r="C114" s="792"/>
      <c r="D114" s="279"/>
      <c r="E114" s="792"/>
      <c r="F114" s="792"/>
    </row>
    <row r="115" spans="1:6" ht="15" customHeight="1">
      <c r="A115" s="289"/>
      <c r="B115" s="290"/>
      <c r="C115" s="290"/>
      <c r="D115" s="290"/>
      <c r="E115" s="290"/>
      <c r="F115" s="290"/>
    </row>
    <row r="116" spans="1:6" ht="15" customHeight="1">
      <c r="A116" s="291"/>
      <c r="B116" s="290"/>
      <c r="C116" s="290"/>
      <c r="D116" s="290"/>
      <c r="E116" s="290"/>
      <c r="F116" s="290"/>
    </row>
    <row r="117" spans="1:6" ht="15" customHeight="1">
      <c r="A117" s="291"/>
      <c r="B117" s="290"/>
      <c r="C117" s="290"/>
      <c r="D117" s="290"/>
      <c r="E117" s="290"/>
      <c r="F117" s="290"/>
    </row>
    <row r="118" spans="1:6" ht="15" customHeight="1">
      <c r="A118" s="292"/>
      <c r="B118" s="290"/>
      <c r="C118" s="290"/>
      <c r="D118" s="290"/>
      <c r="E118" s="290"/>
      <c r="F118" s="290"/>
    </row>
    <row r="119" spans="1:6" ht="15" customHeight="1">
      <c r="A119" s="292"/>
      <c r="B119" s="290"/>
      <c r="C119" s="290"/>
      <c r="D119" s="290"/>
      <c r="E119" s="290"/>
      <c r="F119" s="290"/>
    </row>
    <row r="120" spans="1:6" ht="15" customHeight="1">
      <c r="A120" s="292"/>
      <c r="B120" s="290"/>
      <c r="C120" s="290"/>
      <c r="D120" s="290"/>
      <c r="E120" s="290"/>
      <c r="F120" s="290"/>
    </row>
    <row r="121" spans="1:6" ht="15" customHeight="1">
      <c r="A121" s="291"/>
      <c r="B121" s="290"/>
      <c r="C121" s="290"/>
      <c r="D121" s="290"/>
      <c r="E121" s="290"/>
      <c r="F121" s="290"/>
    </row>
    <row r="122" spans="1:6" ht="15" customHeight="1">
      <c r="A122" s="793"/>
      <c r="B122" s="283"/>
      <c r="C122" s="283"/>
      <c r="D122" s="283"/>
      <c r="E122" s="283"/>
      <c r="F122" s="290"/>
    </row>
    <row r="123" spans="1:6" ht="15" customHeight="1">
      <c r="A123" s="793"/>
      <c r="B123" s="283"/>
      <c r="C123" s="283"/>
      <c r="D123" s="283"/>
      <c r="E123" s="283"/>
      <c r="F123" s="290"/>
    </row>
    <row r="124" spans="1:6" ht="15" customHeight="1">
      <c r="A124" s="283"/>
      <c r="B124" s="283"/>
      <c r="C124" s="283"/>
      <c r="D124" s="283"/>
      <c r="E124" s="283"/>
      <c r="F124" s="290"/>
    </row>
    <row r="125" spans="1:6" ht="15" customHeight="1">
      <c r="A125" s="279"/>
      <c r="B125" s="280"/>
      <c r="C125" s="279"/>
      <c r="D125" s="279"/>
      <c r="E125" s="280"/>
      <c r="F125" s="290"/>
    </row>
    <row r="126" spans="1:6" ht="15" customHeight="1">
      <c r="A126" s="279"/>
      <c r="B126" s="280"/>
      <c r="C126" s="279"/>
      <c r="D126" s="279"/>
      <c r="E126" s="279"/>
      <c r="F126" s="290"/>
    </row>
    <row r="127" spans="1:6" ht="15" customHeight="1">
      <c r="A127" s="279"/>
      <c r="B127" s="280"/>
      <c r="C127" s="279"/>
      <c r="D127" s="279"/>
      <c r="E127" s="279"/>
      <c r="F127" s="290"/>
    </row>
    <row r="128" spans="1:6" ht="15" customHeight="1">
      <c r="A128" s="279"/>
      <c r="B128" s="280"/>
      <c r="C128" s="279"/>
      <c r="D128" s="279"/>
      <c r="E128" s="279"/>
      <c r="F128" s="290"/>
    </row>
    <row r="129" spans="1:6" ht="15" customHeight="1">
      <c r="A129" s="279"/>
      <c r="B129" s="280"/>
      <c r="C129" s="279"/>
      <c r="D129" s="279"/>
      <c r="E129" s="279"/>
      <c r="F129" s="290"/>
    </row>
    <row r="130" spans="1:6" ht="15" customHeight="1">
      <c r="A130" s="279"/>
      <c r="B130" s="280"/>
      <c r="C130" s="792"/>
      <c r="D130" s="279"/>
      <c r="E130" s="792"/>
      <c r="F130" s="290"/>
    </row>
    <row r="131" spans="1:6" ht="15" customHeight="1">
      <c r="A131" s="279"/>
      <c r="B131" s="280"/>
      <c r="C131" s="792"/>
      <c r="D131" s="279"/>
      <c r="E131" s="792"/>
      <c r="F131" s="290"/>
    </row>
    <row r="132" spans="1:6" ht="15" customHeight="1">
      <c r="A132" s="293"/>
      <c r="B132" s="280"/>
      <c r="C132" s="792"/>
      <c r="D132" s="279"/>
      <c r="E132" s="792"/>
      <c r="F132" s="290"/>
    </row>
    <row r="133" spans="1:6" ht="15" customHeight="1">
      <c r="A133" s="279"/>
      <c r="B133" s="280"/>
      <c r="C133" s="792"/>
      <c r="D133" s="279"/>
      <c r="E133" s="792"/>
      <c r="F133" s="290"/>
    </row>
    <row r="134" spans="1:6" ht="15" customHeight="1">
      <c r="A134" s="279"/>
      <c r="B134" s="280"/>
      <c r="C134" s="792"/>
      <c r="D134" s="279"/>
      <c r="E134" s="792"/>
      <c r="F134" s="290"/>
    </row>
    <row r="135" spans="1:6" ht="15" customHeight="1">
      <c r="A135" s="279"/>
      <c r="B135" s="280"/>
      <c r="C135" s="792"/>
      <c r="D135" s="279"/>
      <c r="E135" s="792"/>
      <c r="F135" s="290"/>
    </row>
    <row r="136" spans="1:6" ht="15" customHeight="1">
      <c r="A136" s="279"/>
      <c r="B136" s="280"/>
      <c r="C136" s="792"/>
      <c r="D136" s="279"/>
      <c r="E136" s="792"/>
      <c r="F136" s="290"/>
    </row>
    <row r="137" spans="1:6" ht="15" customHeight="1">
      <c r="A137" s="294"/>
      <c r="B137" s="295"/>
      <c r="C137" s="792"/>
      <c r="D137" s="279"/>
      <c r="E137" s="792"/>
      <c r="F137" s="290"/>
    </row>
    <row r="138" spans="1:6" ht="15" customHeight="1">
      <c r="A138" s="293"/>
      <c r="B138" s="280"/>
      <c r="C138" s="792"/>
      <c r="D138" s="279"/>
      <c r="E138" s="792"/>
      <c r="F138" s="290"/>
    </row>
    <row r="139" spans="1:6" ht="15" customHeight="1">
      <c r="A139" s="279"/>
      <c r="B139" s="280"/>
      <c r="C139" s="792"/>
      <c r="D139" s="279"/>
      <c r="E139" s="792"/>
      <c r="F139" s="290"/>
    </row>
    <row r="140" spans="1:6" ht="15" customHeight="1">
      <c r="A140" s="279"/>
      <c r="B140" s="280"/>
      <c r="C140" s="792"/>
      <c r="D140" s="279"/>
      <c r="E140" s="792"/>
      <c r="F140" s="290"/>
    </row>
    <row r="141" spans="1:6" ht="15" customHeight="1">
      <c r="A141" s="279"/>
      <c r="B141" s="280"/>
      <c r="C141" s="792"/>
      <c r="D141" s="279"/>
      <c r="E141" s="792"/>
      <c r="F141" s="290"/>
    </row>
    <row r="142" spans="1:6" ht="15" customHeight="1">
      <c r="A142" s="279"/>
      <c r="B142" s="280"/>
      <c r="C142" s="792"/>
      <c r="D142" s="279"/>
      <c r="E142" s="792"/>
      <c r="F142" s="290"/>
    </row>
    <row r="143" spans="1:6" ht="15" customHeight="1">
      <c r="A143" s="294"/>
      <c r="B143" s="280"/>
      <c r="C143" s="792"/>
      <c r="D143" s="279"/>
      <c r="E143" s="792"/>
      <c r="F143" s="290"/>
    </row>
    <row r="144" spans="1:6" ht="15" customHeight="1">
      <c r="A144" s="293"/>
      <c r="B144" s="280"/>
      <c r="C144" s="792"/>
      <c r="D144" s="279"/>
      <c r="E144" s="792"/>
      <c r="F144" s="290"/>
    </row>
    <row r="145" spans="1:6" ht="15" customHeight="1">
      <c r="A145" s="279"/>
      <c r="B145" s="280"/>
      <c r="C145" s="792"/>
      <c r="D145" s="279"/>
      <c r="E145" s="792"/>
      <c r="F145" s="290"/>
    </row>
    <row r="146" spans="1:6" ht="15" customHeight="1">
      <c r="A146" s="279"/>
      <c r="B146" s="295"/>
      <c r="C146" s="792"/>
      <c r="D146" s="279"/>
      <c r="E146" s="792"/>
      <c r="F146" s="290"/>
    </row>
    <row r="147" spans="1:6" ht="15" customHeight="1">
      <c r="A147" s="279"/>
      <c r="B147" s="280"/>
      <c r="C147" s="792"/>
      <c r="D147" s="279"/>
      <c r="E147" s="792"/>
      <c r="F147" s="290"/>
    </row>
    <row r="148" spans="1:6" ht="15" customHeight="1">
      <c r="A148" s="279"/>
      <c r="B148" s="280"/>
      <c r="C148" s="792"/>
      <c r="D148" s="279"/>
      <c r="E148" s="792"/>
      <c r="F148" s="290"/>
    </row>
    <row r="149" spans="1:6" ht="15" customHeight="1">
      <c r="A149" s="294"/>
      <c r="B149" s="280"/>
      <c r="C149" s="792"/>
      <c r="D149" s="279"/>
      <c r="E149" s="792"/>
      <c r="F149" s="290"/>
    </row>
    <row r="150" spans="1:6" ht="15" customHeight="1">
      <c r="A150" s="293"/>
      <c r="B150" s="280"/>
      <c r="C150" s="792"/>
      <c r="D150" s="279"/>
      <c r="E150" s="792"/>
      <c r="F150" s="290"/>
    </row>
    <row r="151" spans="1:6" ht="15" customHeight="1">
      <c r="A151" s="279"/>
      <c r="B151" s="280"/>
      <c r="C151" s="792"/>
      <c r="D151" s="279"/>
      <c r="E151" s="792"/>
      <c r="F151" s="290"/>
    </row>
    <row r="152" spans="1:6" ht="15" customHeight="1">
      <c r="A152" s="279"/>
      <c r="B152" s="295"/>
      <c r="C152" s="792"/>
      <c r="D152" s="279"/>
      <c r="E152" s="792"/>
      <c r="F152" s="290"/>
    </row>
    <row r="153" spans="1:6" ht="15" customHeight="1">
      <c r="A153" s="279"/>
      <c r="B153" s="280"/>
      <c r="C153" s="792"/>
      <c r="D153" s="279"/>
      <c r="E153" s="792"/>
      <c r="F153" s="290"/>
    </row>
    <row r="154" spans="1:6" ht="15" customHeight="1">
      <c r="A154" s="279"/>
      <c r="B154" s="280"/>
      <c r="C154" s="792"/>
      <c r="D154" s="279"/>
      <c r="E154" s="792"/>
      <c r="F154" s="290"/>
    </row>
    <row r="155" spans="1:6" ht="15" customHeight="1">
      <c r="A155" s="296"/>
      <c r="B155" s="280"/>
      <c r="C155" s="792"/>
      <c r="D155" s="279"/>
      <c r="E155" s="792"/>
      <c r="F155" s="290"/>
    </row>
    <row r="156" spans="1:6" ht="15" customHeight="1">
      <c r="A156" s="293"/>
      <c r="B156" s="280"/>
      <c r="C156" s="792"/>
      <c r="D156" s="279"/>
      <c r="E156" s="792"/>
      <c r="F156" s="290"/>
    </row>
    <row r="157" spans="1:6" ht="15" customHeight="1">
      <c r="A157" s="279"/>
      <c r="B157" s="280"/>
      <c r="C157" s="792"/>
      <c r="D157" s="279"/>
      <c r="E157" s="792"/>
      <c r="F157" s="290"/>
    </row>
    <row r="158" spans="1:6" ht="15" customHeight="1">
      <c r="A158" s="279"/>
      <c r="B158" s="295"/>
      <c r="C158" s="792"/>
      <c r="D158" s="279"/>
      <c r="E158" s="792"/>
      <c r="F158" s="290"/>
    </row>
    <row r="159" spans="1:6" ht="15" customHeight="1">
      <c r="A159" s="279"/>
      <c r="B159" s="280"/>
      <c r="C159" s="792"/>
      <c r="D159" s="279"/>
      <c r="E159" s="792"/>
      <c r="F159" s="290"/>
    </row>
    <row r="160" spans="1:6" ht="15" customHeight="1">
      <c r="A160" s="279"/>
      <c r="B160" s="280"/>
      <c r="C160" s="792"/>
      <c r="D160" s="279"/>
      <c r="E160" s="792"/>
      <c r="F160" s="290"/>
    </row>
    <row r="161" spans="1:6" ht="15" customHeight="1">
      <c r="A161" s="296"/>
      <c r="B161" s="280"/>
      <c r="C161" s="792"/>
      <c r="D161" s="279"/>
      <c r="E161" s="792"/>
      <c r="F161" s="290"/>
    </row>
    <row r="162" spans="1:6" ht="15" customHeight="1">
      <c r="A162" s="293"/>
      <c r="B162" s="280"/>
      <c r="C162" s="792"/>
      <c r="D162" s="279"/>
      <c r="E162" s="792"/>
      <c r="F162" s="290"/>
    </row>
    <row r="163" spans="1:6" ht="15" customHeight="1">
      <c r="A163" s="279"/>
      <c r="B163" s="280"/>
      <c r="C163" s="792"/>
      <c r="D163" s="279"/>
      <c r="E163" s="792"/>
      <c r="F163" s="290"/>
    </row>
    <row r="164" spans="1:6" ht="15" customHeight="1">
      <c r="A164" s="279"/>
      <c r="B164" s="280"/>
      <c r="C164" s="792"/>
      <c r="D164" s="279"/>
      <c r="E164" s="792"/>
      <c r="F164" s="290"/>
    </row>
    <row r="165" spans="1:6" ht="15" customHeight="1">
      <c r="A165" s="279"/>
      <c r="B165" s="280"/>
      <c r="C165" s="792"/>
      <c r="D165" s="279"/>
      <c r="E165" s="792"/>
      <c r="F165" s="290"/>
    </row>
    <row r="166" spans="1:6" ht="15" customHeight="1">
      <c r="A166" s="279"/>
      <c r="B166" s="295"/>
      <c r="C166" s="792"/>
      <c r="D166" s="279"/>
      <c r="E166" s="792"/>
      <c r="F166" s="290"/>
    </row>
    <row r="167" spans="1:6" ht="15" customHeight="1">
      <c r="A167" s="296"/>
      <c r="B167" s="280"/>
      <c r="C167" s="792"/>
      <c r="D167" s="279"/>
      <c r="E167" s="792"/>
      <c r="F167" s="290"/>
    </row>
    <row r="168" spans="1:6" ht="15" customHeight="1">
      <c r="A168" s="293"/>
      <c r="B168" s="280"/>
      <c r="C168" s="792"/>
      <c r="D168" s="279"/>
      <c r="E168" s="792"/>
      <c r="F168" s="290"/>
    </row>
    <row r="169" spans="1:6" ht="15" customHeight="1">
      <c r="A169" s="279"/>
      <c r="B169" s="280"/>
      <c r="C169" s="792"/>
      <c r="D169" s="279"/>
      <c r="E169" s="792"/>
      <c r="F169" s="290"/>
    </row>
    <row r="170" spans="1:6" ht="15" customHeight="1">
      <c r="A170" s="279"/>
      <c r="B170" s="280"/>
      <c r="C170" s="792"/>
      <c r="D170" s="279"/>
      <c r="E170" s="792"/>
      <c r="F170" s="290"/>
    </row>
    <row r="171" spans="1:6" ht="15" customHeight="1">
      <c r="A171" s="279"/>
      <c r="B171" s="280"/>
      <c r="C171" s="792"/>
      <c r="D171" s="279"/>
      <c r="E171" s="792"/>
      <c r="F171" s="290"/>
    </row>
    <row r="172" spans="1:6" ht="15" customHeight="1">
      <c r="A172" s="279"/>
      <c r="B172" s="280"/>
      <c r="C172" s="792"/>
      <c r="D172" s="279"/>
      <c r="E172" s="792"/>
      <c r="F172" s="290"/>
    </row>
    <row r="173" spans="1:6" ht="15" customHeight="1">
      <c r="A173" s="293"/>
      <c r="B173" s="280"/>
      <c r="C173" s="792"/>
      <c r="D173" s="279"/>
      <c r="E173" s="792"/>
      <c r="F173" s="290"/>
    </row>
    <row r="174" spans="1:6" ht="15" customHeight="1">
      <c r="A174" s="281"/>
      <c r="B174" s="295"/>
      <c r="C174" s="792"/>
      <c r="D174" s="279"/>
      <c r="E174" s="792"/>
      <c r="F174" s="290"/>
    </row>
    <row r="175" spans="1:6" ht="15" customHeight="1">
      <c r="A175" s="281"/>
      <c r="B175" s="280"/>
      <c r="C175" s="792"/>
      <c r="D175" s="279"/>
      <c r="E175" s="792"/>
      <c r="F175" s="290"/>
    </row>
    <row r="176" spans="1:6" ht="15" customHeight="1">
      <c r="A176" s="281"/>
      <c r="B176" s="280"/>
      <c r="C176" s="792"/>
      <c r="D176" s="279"/>
      <c r="E176" s="792"/>
      <c r="F176" s="290"/>
    </row>
    <row r="177" spans="1:6" ht="15" customHeight="1">
      <c r="A177" s="281"/>
      <c r="B177" s="280"/>
      <c r="C177" s="792"/>
      <c r="D177" s="279"/>
      <c r="E177" s="792"/>
      <c r="F177" s="290"/>
    </row>
    <row r="178" spans="1:6" ht="15" customHeight="1">
      <c r="A178" s="281"/>
      <c r="B178" s="280"/>
      <c r="C178" s="792"/>
      <c r="D178" s="279"/>
      <c r="E178" s="792"/>
      <c r="F178" s="290"/>
    </row>
    <row r="179" spans="1:6" ht="15" customHeight="1">
      <c r="A179" s="281"/>
      <c r="B179" s="280"/>
      <c r="C179" s="792"/>
      <c r="D179" s="279"/>
      <c r="E179" s="792"/>
      <c r="F179" s="290"/>
    </row>
    <row r="180" spans="1:6" ht="15" customHeight="1">
      <c r="A180" s="293"/>
      <c r="B180" s="280"/>
      <c r="C180" s="792"/>
      <c r="D180" s="279"/>
      <c r="E180" s="792"/>
      <c r="F180" s="290"/>
    </row>
    <row r="181" spans="1:6" ht="15" customHeight="1">
      <c r="A181" s="279"/>
      <c r="B181" s="280"/>
      <c r="C181" s="792"/>
      <c r="D181" s="279"/>
      <c r="E181" s="792"/>
      <c r="F181" s="290"/>
    </row>
    <row r="182" spans="1:6" ht="15" customHeight="1">
      <c r="A182" s="279"/>
      <c r="B182" s="280"/>
      <c r="C182" s="792"/>
      <c r="D182" s="279"/>
      <c r="E182" s="792"/>
      <c r="F182" s="290"/>
    </row>
    <row r="183" spans="1:6" ht="15" customHeight="1">
      <c r="A183" s="279"/>
      <c r="B183" s="280"/>
      <c r="C183" s="792"/>
      <c r="D183" s="279"/>
      <c r="E183" s="792"/>
      <c r="F183" s="290"/>
    </row>
    <row r="184" spans="1:6" ht="15" customHeight="1">
      <c r="A184" s="279"/>
      <c r="B184" s="280"/>
      <c r="C184" s="792"/>
      <c r="D184" s="279"/>
      <c r="E184" s="792"/>
      <c r="F184" s="290"/>
    </row>
    <row r="185" spans="1:6" ht="15" customHeight="1">
      <c r="A185" s="279"/>
      <c r="B185" s="280"/>
      <c r="C185" s="792"/>
      <c r="D185" s="279"/>
      <c r="E185" s="792"/>
      <c r="F185" s="290"/>
    </row>
    <row r="186" spans="1:6" ht="15" customHeight="1">
      <c r="A186" s="293"/>
      <c r="B186" s="280"/>
      <c r="C186" s="792"/>
      <c r="D186" s="279"/>
      <c r="E186" s="792"/>
      <c r="F186" s="290"/>
    </row>
    <row r="187" spans="1:6" ht="15" customHeight="1">
      <c r="A187" s="281"/>
      <c r="B187" s="280"/>
      <c r="C187" s="792"/>
      <c r="D187" s="279"/>
      <c r="E187" s="792"/>
      <c r="F187" s="290"/>
    </row>
    <row r="188" spans="1:6" ht="15" customHeight="1">
      <c r="A188" s="281"/>
      <c r="B188" s="280"/>
      <c r="C188" s="792"/>
      <c r="D188" s="279"/>
      <c r="E188" s="792"/>
      <c r="F188" s="290"/>
    </row>
    <row r="189" spans="1:6" ht="15" customHeight="1">
      <c r="A189" s="281"/>
      <c r="B189" s="280"/>
      <c r="C189" s="792"/>
      <c r="D189" s="279"/>
      <c r="E189" s="792"/>
      <c r="F189" s="290"/>
    </row>
    <row r="190" spans="1:6" ht="15" customHeight="1">
      <c r="A190" s="281"/>
      <c r="B190" s="280"/>
      <c r="C190" s="792"/>
      <c r="D190" s="279"/>
      <c r="E190" s="792"/>
      <c r="F190" s="290"/>
    </row>
    <row r="191" spans="1:6" ht="15" customHeight="1">
      <c r="A191" s="279"/>
      <c r="B191" s="280"/>
      <c r="C191" s="792"/>
      <c r="D191" s="279"/>
      <c r="E191" s="792"/>
      <c r="F191" s="290"/>
    </row>
    <row r="192" spans="1:6" ht="15" customHeight="1">
      <c r="A192" s="279"/>
      <c r="B192" s="280"/>
      <c r="C192" s="792"/>
      <c r="D192" s="279"/>
      <c r="E192" s="792"/>
      <c r="F192" s="290"/>
    </row>
    <row r="193" spans="1:6" ht="15" customHeight="1">
      <c r="A193" s="293"/>
      <c r="B193" s="280"/>
      <c r="C193" s="792"/>
      <c r="D193" s="279"/>
      <c r="E193" s="792"/>
      <c r="F193" s="290"/>
    </row>
    <row r="194" spans="1:6" ht="15" customHeight="1">
      <c r="A194" s="279"/>
      <c r="B194" s="280"/>
      <c r="C194" s="792"/>
      <c r="D194" s="279"/>
      <c r="E194" s="792"/>
      <c r="F194" s="290"/>
    </row>
    <row r="195" spans="1:6" ht="15" customHeight="1">
      <c r="A195" s="279"/>
      <c r="B195" s="280"/>
      <c r="C195" s="792"/>
      <c r="D195" s="279"/>
      <c r="E195" s="792"/>
      <c r="F195" s="290"/>
    </row>
    <row r="196" spans="1:6" ht="15" customHeight="1">
      <c r="A196" s="279"/>
      <c r="B196" s="280"/>
      <c r="C196" s="792"/>
      <c r="D196" s="279"/>
      <c r="E196" s="792"/>
      <c r="F196" s="290"/>
    </row>
    <row r="197" spans="1:6" ht="15" customHeight="1">
      <c r="A197" s="279"/>
      <c r="B197" s="280"/>
      <c r="C197" s="792"/>
      <c r="D197" s="279"/>
      <c r="E197" s="792"/>
      <c r="F197" s="290"/>
    </row>
    <row r="198" spans="1:6" ht="15" customHeight="1">
      <c r="A198" s="294"/>
      <c r="B198" s="296"/>
      <c r="C198" s="792"/>
      <c r="D198" s="279"/>
      <c r="E198" s="792"/>
      <c r="F198" s="290"/>
    </row>
    <row r="199" spans="1:6" ht="15" customHeight="1">
      <c r="A199" s="293"/>
      <c r="B199" s="280"/>
      <c r="C199" s="792"/>
      <c r="D199" s="279"/>
      <c r="E199" s="792"/>
      <c r="F199" s="290"/>
    </row>
    <row r="200" spans="1:6" ht="15" customHeight="1">
      <c r="A200" s="279"/>
      <c r="B200" s="280"/>
      <c r="C200" s="792"/>
      <c r="D200" s="279"/>
      <c r="E200" s="792"/>
      <c r="F200" s="290"/>
    </row>
    <row r="201" spans="1:6" ht="15" customHeight="1">
      <c r="A201" s="279"/>
      <c r="B201" s="280"/>
      <c r="C201" s="792"/>
      <c r="D201" s="279"/>
      <c r="E201" s="792"/>
      <c r="F201" s="290"/>
    </row>
    <row r="202" spans="1:6" ht="15" customHeight="1">
      <c r="A202" s="279"/>
      <c r="B202" s="280"/>
      <c r="C202" s="792"/>
      <c r="D202" s="279"/>
      <c r="E202" s="792"/>
      <c r="F202" s="290"/>
    </row>
    <row r="203" spans="1:6" ht="15" customHeight="1">
      <c r="A203" s="279"/>
      <c r="B203" s="280"/>
      <c r="C203" s="792"/>
      <c r="D203" s="279"/>
      <c r="E203" s="792"/>
      <c r="F203" s="290"/>
    </row>
    <row r="204" spans="1:6" ht="15" customHeight="1">
      <c r="A204" s="293"/>
      <c r="B204" s="280"/>
      <c r="C204" s="792"/>
      <c r="D204" s="279"/>
      <c r="E204" s="792"/>
      <c r="F204" s="290"/>
    </row>
    <row r="205" spans="1:6" ht="15" customHeight="1">
      <c r="A205" s="293"/>
      <c r="B205" s="280"/>
      <c r="C205" s="792"/>
      <c r="D205" s="279"/>
      <c r="E205" s="792"/>
      <c r="F205" s="290"/>
    </row>
    <row r="206" spans="1:6" ht="15" customHeight="1">
      <c r="A206" s="279"/>
      <c r="B206" s="280"/>
      <c r="C206" s="792"/>
      <c r="D206" s="279"/>
      <c r="E206" s="792"/>
      <c r="F206" s="290"/>
    </row>
    <row r="207" spans="1:6" ht="15" customHeight="1">
      <c r="A207" s="279"/>
      <c r="B207" s="280"/>
      <c r="C207" s="792"/>
      <c r="D207" s="279"/>
      <c r="E207" s="792"/>
      <c r="F207" s="290"/>
    </row>
    <row r="208" spans="1:6" ht="15" customHeight="1">
      <c r="A208" s="279"/>
      <c r="B208" s="280"/>
      <c r="C208" s="792"/>
      <c r="D208" s="279"/>
      <c r="E208" s="792"/>
      <c r="F208" s="290"/>
    </row>
    <row r="209" spans="1:6" ht="15" customHeight="1">
      <c r="A209" s="279"/>
      <c r="B209" s="280"/>
      <c r="C209" s="792"/>
      <c r="D209" s="279"/>
      <c r="E209" s="792"/>
      <c r="F209" s="290"/>
    </row>
    <row r="210" spans="1:6" ht="15" customHeight="1">
      <c r="A210" s="294"/>
      <c r="B210" s="280"/>
      <c r="C210" s="792"/>
      <c r="D210" s="279"/>
      <c r="E210" s="792"/>
      <c r="F210" s="290"/>
    </row>
    <row r="211" spans="1:6" ht="15" customHeight="1">
      <c r="A211" s="293"/>
      <c r="B211" s="280"/>
      <c r="C211" s="792"/>
      <c r="D211" s="279"/>
      <c r="E211" s="792"/>
      <c r="F211" s="290"/>
    </row>
    <row r="212" spans="1:6" ht="15" customHeight="1">
      <c r="A212" s="279"/>
      <c r="B212" s="280"/>
      <c r="C212" s="792"/>
      <c r="D212" s="279"/>
      <c r="E212" s="792"/>
      <c r="F212" s="290"/>
    </row>
    <row r="213" spans="1:6" ht="15" customHeight="1">
      <c r="A213" s="279"/>
      <c r="B213" s="295"/>
      <c r="C213" s="792"/>
      <c r="D213" s="279"/>
      <c r="E213" s="792"/>
      <c r="F213" s="290"/>
    </row>
    <row r="214" spans="1:6" ht="15" customHeight="1">
      <c r="A214" s="279"/>
      <c r="B214" s="280"/>
      <c r="C214" s="792"/>
      <c r="D214" s="279"/>
      <c r="E214" s="792"/>
      <c r="F214" s="290"/>
    </row>
    <row r="215" spans="1:6" ht="15" customHeight="1">
      <c r="A215" s="279"/>
      <c r="B215" s="280"/>
      <c r="C215" s="792"/>
      <c r="D215" s="279"/>
      <c r="E215" s="792"/>
      <c r="F215" s="290"/>
    </row>
    <row r="216" spans="1:6" ht="15" customHeight="1">
      <c r="A216" s="297"/>
      <c r="B216" s="280"/>
      <c r="C216" s="792"/>
      <c r="D216" s="279"/>
      <c r="E216" s="792"/>
      <c r="F216" s="290"/>
    </row>
    <row r="217" spans="1:6" ht="15" customHeight="1">
      <c r="A217" s="293"/>
      <c r="B217" s="280"/>
      <c r="C217" s="792"/>
      <c r="D217" s="279"/>
      <c r="E217" s="792"/>
      <c r="F217" s="290"/>
    </row>
    <row r="218" spans="1:6" ht="15" customHeight="1">
      <c r="A218" s="279"/>
      <c r="B218" s="280"/>
      <c r="C218" s="792"/>
      <c r="D218" s="279"/>
      <c r="E218" s="792"/>
      <c r="F218" s="290"/>
    </row>
    <row r="219" spans="1:6" ht="15" customHeight="1">
      <c r="A219" s="279"/>
      <c r="B219" s="295"/>
      <c r="C219" s="792"/>
      <c r="D219" s="279"/>
      <c r="E219" s="792"/>
      <c r="F219" s="290"/>
    </row>
    <row r="220" spans="1:6" ht="15" customHeight="1">
      <c r="A220" s="279"/>
      <c r="B220" s="280"/>
      <c r="C220" s="792"/>
      <c r="D220" s="279"/>
      <c r="E220" s="792"/>
      <c r="F220" s="290"/>
    </row>
    <row r="221" spans="1:6" ht="15" customHeight="1">
      <c r="A221" s="279"/>
      <c r="B221" s="280"/>
      <c r="C221" s="792"/>
      <c r="D221" s="279"/>
      <c r="E221" s="792"/>
      <c r="F221" s="290"/>
    </row>
    <row r="222" spans="1:6" ht="15" customHeight="1">
      <c r="A222" s="298"/>
      <c r="B222" s="280"/>
      <c r="C222" s="792"/>
      <c r="D222" s="279"/>
      <c r="E222" s="792"/>
      <c r="F222" s="290"/>
    </row>
    <row r="223" spans="1:6" ht="15" customHeight="1">
      <c r="A223" s="293"/>
      <c r="B223" s="280"/>
      <c r="C223" s="792"/>
      <c r="D223" s="279"/>
      <c r="E223" s="792"/>
      <c r="F223" s="290"/>
    </row>
    <row r="224" spans="1:6" ht="15" customHeight="1">
      <c r="A224" s="279"/>
      <c r="B224" s="280"/>
      <c r="C224" s="792"/>
      <c r="D224" s="279"/>
      <c r="E224" s="792"/>
      <c r="F224" s="290"/>
    </row>
    <row r="225" spans="1:6" ht="15" customHeight="1">
      <c r="A225" s="279"/>
      <c r="B225" s="280"/>
      <c r="C225" s="792"/>
      <c r="D225" s="279"/>
      <c r="E225" s="792"/>
      <c r="F225" s="290"/>
    </row>
    <row r="226" spans="1:6" ht="15" customHeight="1">
      <c r="A226" s="279"/>
      <c r="B226" s="280"/>
      <c r="C226" s="792"/>
      <c r="D226" s="279"/>
      <c r="E226" s="792"/>
      <c r="F226" s="290"/>
    </row>
    <row r="227" spans="1:6" ht="15" customHeight="1">
      <c r="A227" s="279"/>
      <c r="B227" s="295"/>
      <c r="C227" s="792"/>
      <c r="D227" s="279"/>
      <c r="E227" s="792"/>
      <c r="F227" s="290"/>
    </row>
    <row r="228" spans="1:6" ht="15" customHeight="1">
      <c r="A228" s="279"/>
      <c r="B228" s="280"/>
      <c r="C228" s="792"/>
      <c r="D228" s="279"/>
      <c r="E228" s="792"/>
      <c r="F228" s="290"/>
    </row>
    <row r="229" spans="1:6" ht="15" customHeight="1">
      <c r="A229" s="293"/>
      <c r="B229" s="280"/>
      <c r="C229" s="792"/>
      <c r="D229" s="279"/>
      <c r="E229" s="792"/>
      <c r="F229" s="290"/>
    </row>
    <row r="230" spans="1:6" ht="15" customHeight="1">
      <c r="A230" s="281"/>
      <c r="B230" s="280"/>
      <c r="C230" s="792"/>
      <c r="D230" s="279"/>
      <c r="E230" s="792"/>
      <c r="F230" s="290"/>
    </row>
    <row r="231" spans="1:6" ht="15" customHeight="1">
      <c r="A231" s="281"/>
      <c r="B231" s="280"/>
      <c r="C231" s="792"/>
      <c r="D231" s="279"/>
      <c r="E231" s="792"/>
      <c r="F231" s="290"/>
    </row>
    <row r="232" spans="1:6" ht="15" customHeight="1">
      <c r="A232" s="281"/>
      <c r="B232" s="280"/>
      <c r="C232" s="792"/>
      <c r="D232" s="279"/>
      <c r="E232" s="792"/>
      <c r="F232" s="290"/>
    </row>
    <row r="233" spans="1:6" ht="15" customHeight="1">
      <c r="A233" s="281"/>
      <c r="B233" s="280"/>
      <c r="C233" s="792"/>
      <c r="D233" s="279"/>
      <c r="E233" s="792"/>
      <c r="F233" s="290"/>
    </row>
    <row r="234" spans="1:6" ht="15" customHeight="1">
      <c r="A234" s="281"/>
      <c r="B234" s="280"/>
      <c r="C234" s="792"/>
      <c r="D234" s="279"/>
      <c r="E234" s="792"/>
      <c r="F234" s="290"/>
    </row>
    <row r="235" spans="1:6" ht="15" customHeight="1">
      <c r="A235" s="281"/>
      <c r="B235" s="280"/>
      <c r="C235" s="792"/>
      <c r="D235" s="279"/>
      <c r="E235" s="792"/>
      <c r="F235" s="290"/>
    </row>
    <row r="236" spans="1:6" ht="15" customHeight="1">
      <c r="A236" s="281"/>
      <c r="B236" s="280"/>
      <c r="C236" s="792"/>
      <c r="D236" s="279"/>
      <c r="E236" s="792"/>
      <c r="F236" s="290"/>
    </row>
    <row r="237" spans="1:6" ht="15" customHeight="1">
      <c r="A237" s="279"/>
      <c r="B237" s="280"/>
      <c r="C237" s="279"/>
      <c r="D237" s="279"/>
      <c r="E237" s="279"/>
      <c r="F237" s="290"/>
    </row>
    <row r="238" spans="1:6" ht="15" customHeight="1">
      <c r="A238" s="279"/>
      <c r="B238" s="280"/>
      <c r="C238" s="279"/>
      <c r="D238" s="279"/>
      <c r="E238" s="279"/>
      <c r="F238" s="290"/>
    </row>
    <row r="239" spans="1:6" ht="15" customHeight="1">
      <c r="A239" s="279"/>
      <c r="B239" s="280"/>
      <c r="C239" s="279"/>
      <c r="D239" s="279"/>
      <c r="E239" s="279"/>
      <c r="F239" s="290"/>
    </row>
    <row r="240" spans="1:6" ht="15" customHeight="1">
      <c r="A240" s="299"/>
      <c r="B240" s="290"/>
      <c r="C240" s="290"/>
      <c r="D240" s="290"/>
      <c r="E240" s="290"/>
      <c r="F240" s="290"/>
    </row>
    <row r="241" spans="1:6" ht="15" customHeight="1">
      <c r="A241" s="299"/>
      <c r="B241" s="290"/>
      <c r="C241" s="290"/>
      <c r="D241" s="290"/>
      <c r="E241" s="290"/>
      <c r="F241" s="290"/>
    </row>
    <row r="242" spans="1:6" ht="15" customHeight="1">
      <c r="A242" s="300"/>
      <c r="B242" s="290"/>
      <c r="C242" s="290"/>
      <c r="D242" s="290"/>
      <c r="E242" s="290"/>
      <c r="F242" s="290"/>
    </row>
  </sheetData>
  <sheetProtection/>
  <mergeCells count="32">
    <mergeCell ref="A122:A123"/>
    <mergeCell ref="C130:C179"/>
    <mergeCell ref="E130:E179"/>
    <mergeCell ref="C180:C190"/>
    <mergeCell ref="E180:E190"/>
    <mergeCell ref="E88:E95"/>
    <mergeCell ref="F88:F95"/>
    <mergeCell ref="C71:C72"/>
    <mergeCell ref="E71:E72"/>
    <mergeCell ref="F71:F72"/>
    <mergeCell ref="C191:C236"/>
    <mergeCell ref="E191:E236"/>
    <mergeCell ref="C67:C68"/>
    <mergeCell ref="E67:E68"/>
    <mergeCell ref="F67:F68"/>
    <mergeCell ref="C112:C114"/>
    <mergeCell ref="E112:E114"/>
    <mergeCell ref="F112:F114"/>
    <mergeCell ref="E73:E82"/>
    <mergeCell ref="F73:F82"/>
    <mergeCell ref="E83:E85"/>
    <mergeCell ref="F83:F85"/>
    <mergeCell ref="F40:H40"/>
    <mergeCell ref="F46:H46"/>
    <mergeCell ref="A6:H6"/>
    <mergeCell ref="A7:H7"/>
    <mergeCell ref="E38:G38"/>
    <mergeCell ref="E9:F9"/>
    <mergeCell ref="G9:H9"/>
    <mergeCell ref="F39:H39"/>
    <mergeCell ref="A9:A10"/>
    <mergeCell ref="B9:B10"/>
  </mergeCells>
  <dataValidations count="36">
    <dataValidation errorStyle="information" type="textLength" allowBlank="1" showInputMessage="1" showErrorMessage="1" error="XLBVal:2=0&#13;&#10;" sqref="E16:H20">
      <formula1>0</formula1>
      <formula2>300</formula2>
    </dataValidation>
    <dataValidation errorStyle="information" type="textLength" allowBlank="1" showInputMessage="1" showErrorMessage="1" error="XLBVal:6=128728161&#13;&#10;" sqref="G14">
      <formula1>0</formula1>
      <formula2>300</formula2>
    </dataValidation>
    <dataValidation errorStyle="information" type="textLength" allowBlank="1" showInputMessage="1" showErrorMessage="1" error="XLBVal:6=1804191351&#13;&#10;" sqref="F25">
      <formula1>0</formula1>
      <formula2>300</formula2>
    </dataValidation>
    <dataValidation errorStyle="information" type="textLength" allowBlank="1" showInputMessage="1" showErrorMessage="1" error="XLBVal:6=2410778787&#13;&#10;" sqref="F27">
      <formula1>0</formula1>
      <formula2>300</formula2>
    </dataValidation>
    <dataValidation errorStyle="information" type="textLength" allowBlank="1" showInputMessage="1" showErrorMessage="1" error="XLBVal:6=873814272&#13;&#10;" sqref="H14">
      <formula1>0</formula1>
      <formula2>300</formula2>
    </dataValidation>
    <dataValidation errorStyle="information" type="textLength" allowBlank="1" showInputMessage="1" showErrorMessage="1" error="XLBVal:2=0&#13;&#10;" sqref="G23">
      <formula1>0</formula1>
      <formula2>300</formula2>
    </dataValidation>
    <dataValidation errorStyle="information" type="textLength" allowBlank="1" showInputMessage="1" showErrorMessage="1" error="XLBVal:6=1298336601&#13;&#10;" sqref="E25">
      <formula1>0</formula1>
      <formula2>300</formula2>
    </dataValidation>
    <dataValidation errorStyle="information" type="textLength" allowBlank="1" showInputMessage="1" showErrorMessage="1" error="XLBVal:6=2149905476&#13;&#10;" sqref="E27">
      <formula1>0</formula1>
      <formula2>300</formula2>
    </dataValidation>
    <dataValidation errorStyle="information" type="textLength" allowBlank="1" showInputMessage="1" showErrorMessage="1" error="XLBVal:2=0&#13;&#10;" sqref="F30">
      <formula1>0</formula1>
      <formula2>300</formula2>
    </dataValidation>
    <dataValidation errorStyle="information" type="textLength" allowBlank="1" showInputMessage="1" showErrorMessage="1" error="XLBVal:6=20950296&#13;&#10;" sqref="F23">
      <formula1>0</formula1>
      <formula2>300</formula2>
    </dataValidation>
    <dataValidation errorStyle="information" type="textLength" allowBlank="1" showInputMessage="1" showErrorMessage="1" error="XLBVal:6=3806619177&#13;&#10;" sqref="E21">
      <formula1>0</formula1>
      <formula2>300</formula2>
    </dataValidation>
    <dataValidation errorStyle="information" type="textLength" allowBlank="1" showInputMessage="1" showErrorMessage="1" error="XLBVal:6=8605620643&#13;&#10;" sqref="F21 H21">
      <formula1>0</formula1>
      <formula2>300</formula2>
    </dataValidation>
    <dataValidation errorStyle="information" type="textLength" allowBlank="1" showInputMessage="1" showErrorMessage="1" error="XLBVal:6=313673091&#13;&#10;" sqref="G22">
      <formula1>0</formula1>
      <formula2>300</formula2>
    </dataValidation>
    <dataValidation errorStyle="information" type="textLength" allowBlank="1" showInputMessage="1" showErrorMessage="1" error="XLBVal:6=-20950296&#13;&#10;" sqref="H23">
      <formula1>0</formula1>
      <formula2>300</formula2>
    </dataValidation>
    <dataValidation errorStyle="information" type="textLength" allowBlank="1" showInputMessage="1" showErrorMessage="1" error="XLBVal:6=-1298336601&#13;&#10;" sqref="G25">
      <formula1>0</formula1>
      <formula2>300</formula2>
    </dataValidation>
    <dataValidation errorStyle="information" type="textLength" allowBlank="1" showInputMessage="1" showErrorMessage="1" error="XLBVal:6=-1804191351&#13;&#10;" sqref="H25">
      <formula1>0</formula1>
      <formula2>300</formula2>
    </dataValidation>
    <dataValidation errorStyle="information" type="textLength" allowBlank="1" showInputMessage="1" showErrorMessage="1" error="XLBVal:6=-2410778787&#13;&#10;" sqref="H27">
      <formula1>0</formula1>
      <formula2>300</formula2>
    </dataValidation>
    <dataValidation errorStyle="information" type="textLength" allowBlank="1" showInputMessage="1" showErrorMessage="1" error="XLBVal:6=-2149905476&#13;&#10;" sqref="G27">
      <formula1>0</formula1>
      <formula2>300</formula2>
    </dataValidation>
    <dataValidation errorStyle="information" type="textLength" allowBlank="1" showInputMessage="1" showErrorMessage="1" error="XLBVal:2=0&#13;&#10;" sqref="H30">
      <formula1>0</formula1>
      <formula2>300</formula2>
    </dataValidation>
    <dataValidation errorStyle="information" type="textLength" allowBlank="1" showInputMessage="1" showErrorMessage="1" error="XLBVal:6=637683000&#13;&#10;" sqref="G15">
      <formula1>0</formula1>
      <formula2>300</formula2>
    </dataValidation>
    <dataValidation errorStyle="information" type="textLength" allowBlank="1" showInputMessage="1" showErrorMessage="1" error="XLBVal:6=3641189454&#13;&#10;" sqref="H15">
      <formula1>0</formula1>
      <formula2>300</formula2>
    </dataValidation>
    <dataValidation errorStyle="information" type="textLength" allowBlank="1" showInputMessage="1" showErrorMessage="1" error="XLBVal:6=883841984&#13;&#10;" sqref="H22">
      <formula1>0</formula1>
      <formula2>300</formula2>
    </dataValidation>
    <dataValidation errorStyle="information" type="textLength" allowBlank="1" showInputMessage="1" showErrorMessage="1" error="XLBVal:6=40319012689&#13;&#10;" sqref="G21">
      <formula1>0</formula1>
      <formula2>300</formula2>
    </dataValidation>
    <dataValidation errorStyle="information" type="textLength" allowBlank="1" showInputMessage="1" showErrorMessage="1" error="XLBVal:6=128728161&#13;&#10;" sqref="E14">
      <formula1>0</formula1>
      <formula2>300</formula2>
    </dataValidation>
    <dataValidation errorStyle="information" type="textLength" allowBlank="1" showInputMessage="1" showErrorMessage="1" error="XLBVal:6=873814272&#13;&#10;" sqref="F14">
      <formula1>0</formula1>
      <formula2>300</formula2>
    </dataValidation>
    <dataValidation errorStyle="information" type="textLength" allowBlank="1" showInputMessage="1" showErrorMessage="1" error="XLBVal:6=637683000&#13;&#10;" sqref="E15">
      <formula1>0</formula1>
      <formula2>300</formula2>
    </dataValidation>
    <dataValidation errorStyle="information" type="textLength" allowBlank="1" showInputMessage="1" showErrorMessage="1" error="XLBVal:6=3641189454&#13;&#10;" sqref="F15">
      <formula1>0</formula1>
      <formula2>300</formula2>
    </dataValidation>
    <dataValidation errorStyle="information" type="textLength" allowBlank="1" showInputMessage="1" showErrorMessage="1" error="XLBVal:6=313673091&#13;&#10;" sqref="E22">
      <formula1>0</formula1>
      <formula2>300</formula2>
    </dataValidation>
    <dataValidation errorStyle="information" type="textLength" allowBlank="1" showInputMessage="1" showErrorMessage="1" error="XLBVal:6=883841984&#13;&#10;" sqref="F22">
      <formula1>0</formula1>
      <formula2>300</formula2>
    </dataValidation>
    <dataValidation errorStyle="information" type="textLength" allowBlank="1" showInputMessage="1" showErrorMessage="1" error="XLBVal:6=28536363&#13;&#10;" sqref="G29">
      <formula1>0</formula1>
      <formula2>300</formula2>
    </dataValidation>
    <dataValidation errorStyle="information" type="textLength" allowBlank="1" showInputMessage="1" showErrorMessage="1" error="XLBVal:2=0&#13;&#10;" sqref="H29">
      <formula1>0</formula1>
      <formula2>300</formula2>
    </dataValidation>
    <dataValidation errorStyle="information" type="textLength" allowBlank="1" showInputMessage="1" showErrorMessage="1" error="XLBVal:6=107256591&#13;&#10;" sqref="E30">
      <formula1>0</formula1>
      <formula2>300</formula2>
    </dataValidation>
    <dataValidation errorStyle="information" type="textLength" allowBlank="1" showInputMessage="1" showErrorMessage="1" error="XLBVal:6=-107256591&#13;&#10;" sqref="G30">
      <formula1>0</formula1>
      <formula2>300</formula2>
    </dataValidation>
    <dataValidation errorStyle="information" type="textLength" allowBlank="1" showInputMessage="1" showErrorMessage="1" error="XLBVal:2=0&#13;&#10;" sqref="E23">
      <formula1>0</formula1>
      <formula2>300</formula2>
    </dataValidation>
    <dataValidation errorStyle="information" type="textLength" allowBlank="1" showInputMessage="1" showErrorMessage="1" error="XLBVal:2=0&#13;&#10;" sqref="F29">
      <formula1>0</formula1>
      <formula2>300</formula2>
    </dataValidation>
    <dataValidation errorStyle="information" type="textLength" allowBlank="1" showInputMessage="1" showErrorMessage="1" error="XLBVal:6=28536363&#13;&#10;" sqref="E29">
      <formula1>0</formula1>
      <formula2>300</formula2>
    </dataValidation>
  </dataValidations>
  <printOptions horizontalCentered="1"/>
  <pageMargins left="0.4" right="0.25" top="0.5" bottom="0.25" header="0" footer="0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110"/>
  <sheetViews>
    <sheetView zoomScalePageLayoutView="0" workbookViewId="0" topLeftCell="A1">
      <selection activeCell="A4" sqref="A4:D4"/>
    </sheetView>
  </sheetViews>
  <sheetFormatPr defaultColWidth="18.8515625" defaultRowHeight="12.75"/>
  <cols>
    <col min="1" max="1" width="61.28125" style="686" customWidth="1"/>
    <col min="2" max="2" width="8.57421875" style="683" customWidth="1"/>
    <col min="3" max="3" width="19.57421875" style="684" customWidth="1"/>
    <col min="4" max="4" width="19.28125" style="684" customWidth="1"/>
    <col min="5" max="5" width="18.8515625" style="685" hidden="1" customWidth="1"/>
    <col min="6" max="6" width="18.8515625" style="686" hidden="1" customWidth="1"/>
    <col min="7" max="16384" width="18.8515625" style="686" customWidth="1"/>
  </cols>
  <sheetData>
    <row r="1" ht="15">
      <c r="A1" s="682" t="s">
        <v>585</v>
      </c>
    </row>
    <row r="2" ht="7.5" customHeight="1"/>
    <row r="3" spans="1:4" ht="18" customHeight="1">
      <c r="A3" s="797" t="s">
        <v>0</v>
      </c>
      <c r="B3" s="797"/>
      <c r="C3" s="797"/>
      <c r="D3" s="797"/>
    </row>
    <row r="4" spans="1:4" ht="14.25" customHeight="1">
      <c r="A4" s="798" t="s">
        <v>972</v>
      </c>
      <c r="B4" s="798"/>
      <c r="C4" s="798"/>
      <c r="D4" s="798"/>
    </row>
    <row r="5" ht="6" customHeight="1"/>
    <row r="6" spans="1:5" ht="12.75" customHeight="1">
      <c r="A6" s="800" t="s">
        <v>1</v>
      </c>
      <c r="B6" s="800" t="s">
        <v>493</v>
      </c>
      <c r="C6" s="801" t="s">
        <v>820</v>
      </c>
      <c r="D6" s="801" t="s">
        <v>593</v>
      </c>
      <c r="E6" s="794" t="s">
        <v>973</v>
      </c>
    </row>
    <row r="7" spans="1:5" ht="10.5" customHeight="1">
      <c r="A7" s="800"/>
      <c r="B7" s="800" t="s">
        <v>3</v>
      </c>
      <c r="C7" s="801"/>
      <c r="D7" s="801" t="s">
        <v>974</v>
      </c>
      <c r="E7" s="794"/>
    </row>
    <row r="8" spans="1:4" ht="15.75">
      <c r="A8" s="687" t="s">
        <v>562</v>
      </c>
      <c r="B8" s="688" t="s">
        <v>563</v>
      </c>
      <c r="C8" s="689" t="s">
        <v>557</v>
      </c>
      <c r="D8" s="690" t="s">
        <v>558</v>
      </c>
    </row>
    <row r="9" spans="1:4" ht="15.75" customHeight="1">
      <c r="A9" s="691" t="s">
        <v>5</v>
      </c>
      <c r="B9" s="692" t="s">
        <v>6</v>
      </c>
      <c r="C9" s="693"/>
      <c r="D9" s="694"/>
    </row>
    <row r="10" spans="1:4" ht="15.75" customHeight="1">
      <c r="A10" s="695" t="s">
        <v>7</v>
      </c>
      <c r="B10" s="696" t="s">
        <v>8</v>
      </c>
      <c r="C10" s="697"/>
      <c r="D10" s="697"/>
    </row>
    <row r="11" spans="1:4" ht="15.75" customHeight="1">
      <c r="A11" s="695" t="s">
        <v>9</v>
      </c>
      <c r="B11" s="696" t="s">
        <v>10</v>
      </c>
      <c r="C11" s="697"/>
      <c r="D11" s="697"/>
    </row>
    <row r="12" spans="1:4" ht="15.75" customHeight="1">
      <c r="A12" s="695" t="s">
        <v>11</v>
      </c>
      <c r="B12" s="696" t="s">
        <v>12</v>
      </c>
      <c r="C12" s="697"/>
      <c r="D12" s="697"/>
    </row>
    <row r="13" spans="1:4" ht="15.75" customHeight="1">
      <c r="A13" s="695" t="s">
        <v>13</v>
      </c>
      <c r="B13" s="696" t="s">
        <v>14</v>
      </c>
      <c r="C13" s="697"/>
      <c r="D13" s="697"/>
    </row>
    <row r="14" spans="1:6" s="702" customFormat="1" ht="15.75" customHeight="1">
      <c r="A14" s="698" t="s">
        <v>975</v>
      </c>
      <c r="B14" s="699" t="s">
        <v>16</v>
      </c>
      <c r="C14" s="700">
        <f>C15+C20+C25+C30+C35+C40+C45+C50+C55</f>
        <v>134959500000</v>
      </c>
      <c r="D14" s="700">
        <f>D15+D20+D25+D30+D35+D40+D45+D50+D55</f>
        <v>143418790000</v>
      </c>
      <c r="E14" s="701"/>
      <c r="F14" s="701"/>
    </row>
    <row r="15" spans="1:4" ht="18" customHeight="1">
      <c r="A15" s="703" t="s">
        <v>18</v>
      </c>
      <c r="B15" s="696" t="s">
        <v>19</v>
      </c>
      <c r="C15" s="697">
        <f>SUM(C16:C19)</f>
        <v>133544500000</v>
      </c>
      <c r="D15" s="697">
        <f>SUM(D16:D19)</f>
        <v>142152530000</v>
      </c>
    </row>
    <row r="16" spans="1:7" ht="18" customHeight="1">
      <c r="A16" s="695" t="s">
        <v>20</v>
      </c>
      <c r="B16" s="696" t="s">
        <v>21</v>
      </c>
      <c r="C16" s="697">
        <f>E16*10000</f>
        <v>7980350000</v>
      </c>
      <c r="D16" s="697">
        <f>798035*10000</f>
        <v>7980350000</v>
      </c>
      <c r="E16" s="685">
        <v>798035</v>
      </c>
      <c r="F16" s="684"/>
      <c r="G16" s="704"/>
    </row>
    <row r="17" spans="1:7" s="711" customFormat="1" ht="18" customHeight="1">
      <c r="A17" s="705" t="s">
        <v>22</v>
      </c>
      <c r="B17" s="706" t="s">
        <v>23</v>
      </c>
      <c r="C17" s="707">
        <f>(E17-240)*10000+240*100000</f>
        <v>117495520000</v>
      </c>
      <c r="D17" s="707">
        <f>(12595072-380)*10000+380*100000</f>
        <v>125984920000</v>
      </c>
      <c r="E17" s="708">
        <v>11747392</v>
      </c>
      <c r="F17" s="709" t="s">
        <v>976</v>
      </c>
      <c r="G17" s="710"/>
    </row>
    <row r="18" spans="1:6" ht="18" customHeight="1">
      <c r="A18" s="695" t="s">
        <v>318</v>
      </c>
      <c r="B18" s="696" t="s">
        <v>319</v>
      </c>
      <c r="C18" s="697">
        <f>E18*10000</f>
        <v>8068630000</v>
      </c>
      <c r="D18" s="697">
        <f>818726*10000</f>
        <v>8187260000</v>
      </c>
      <c r="E18" s="701">
        <v>806863</v>
      </c>
      <c r="F18" s="712"/>
    </row>
    <row r="19" spans="1:5" ht="18" customHeight="1" hidden="1">
      <c r="A19" s="695" t="s">
        <v>320</v>
      </c>
      <c r="B19" s="696" t="s">
        <v>321</v>
      </c>
      <c r="C19" s="697">
        <v>0</v>
      </c>
      <c r="D19" s="697"/>
      <c r="E19" s="713"/>
    </row>
    <row r="20" spans="1:5" ht="18" customHeight="1">
      <c r="A20" s="703" t="s">
        <v>322</v>
      </c>
      <c r="B20" s="696" t="s">
        <v>323</v>
      </c>
      <c r="C20" s="697">
        <f>SUM(C21:C24)</f>
        <v>188700000</v>
      </c>
      <c r="D20" s="697">
        <f>SUM(D21:D24)</f>
        <v>214400000</v>
      </c>
      <c r="E20" s="713"/>
    </row>
    <row r="21" spans="1:5" ht="18" customHeight="1" hidden="1">
      <c r="A21" s="695" t="s">
        <v>324</v>
      </c>
      <c r="B21" s="696" t="s">
        <v>325</v>
      </c>
      <c r="C21" s="697">
        <v>0</v>
      </c>
      <c r="D21" s="697"/>
      <c r="E21" s="713"/>
    </row>
    <row r="22" spans="1:6" ht="18" customHeight="1">
      <c r="A22" s="695" t="s">
        <v>326</v>
      </c>
      <c r="B22" s="696" t="s">
        <v>365</v>
      </c>
      <c r="C22" s="697">
        <f>E22*10000</f>
        <v>188700000</v>
      </c>
      <c r="D22" s="697">
        <f>21440*10000</f>
        <v>214400000</v>
      </c>
      <c r="E22" s="701">
        <v>18870</v>
      </c>
      <c r="F22" s="712"/>
    </row>
    <row r="23" spans="1:5" ht="18" customHeight="1" hidden="1">
      <c r="A23" s="695" t="s">
        <v>364</v>
      </c>
      <c r="B23" s="696" t="s">
        <v>367</v>
      </c>
      <c r="C23" s="697">
        <v>0</v>
      </c>
      <c r="D23" s="714"/>
      <c r="E23" s="713"/>
    </row>
    <row r="24" spans="1:5" ht="18" customHeight="1" hidden="1">
      <c r="A24" s="695" t="s">
        <v>366</v>
      </c>
      <c r="B24" s="696" t="s">
        <v>80</v>
      </c>
      <c r="C24" s="697">
        <v>0</v>
      </c>
      <c r="D24" s="697"/>
      <c r="E24" s="713"/>
    </row>
    <row r="25" spans="1:5" ht="18" customHeight="1">
      <c r="A25" s="703" t="s">
        <v>78</v>
      </c>
      <c r="B25" s="696" t="s">
        <v>83</v>
      </c>
      <c r="C25" s="697">
        <v>0</v>
      </c>
      <c r="D25" s="697"/>
      <c r="E25" s="713"/>
    </row>
    <row r="26" spans="1:4" ht="18" customHeight="1" hidden="1">
      <c r="A26" s="695" t="s">
        <v>79</v>
      </c>
      <c r="B26" s="696" t="s">
        <v>85</v>
      </c>
      <c r="C26" s="697">
        <v>0</v>
      </c>
      <c r="D26" s="697"/>
    </row>
    <row r="27" spans="1:4" ht="18" customHeight="1" hidden="1">
      <c r="A27" s="695" t="s">
        <v>81</v>
      </c>
      <c r="B27" s="696" t="s">
        <v>86</v>
      </c>
      <c r="C27" s="697">
        <v>0</v>
      </c>
      <c r="D27" s="697"/>
    </row>
    <row r="28" spans="1:4" ht="18" customHeight="1" hidden="1">
      <c r="A28" s="695" t="s">
        <v>82</v>
      </c>
      <c r="B28" s="696" t="s">
        <v>88</v>
      </c>
      <c r="C28" s="697">
        <v>0</v>
      </c>
      <c r="D28" s="697"/>
    </row>
    <row r="29" spans="1:4" ht="18" customHeight="1" hidden="1">
      <c r="A29" s="695" t="s">
        <v>84</v>
      </c>
      <c r="B29" s="696" t="s">
        <v>90</v>
      </c>
      <c r="C29" s="697">
        <v>0</v>
      </c>
      <c r="D29" s="697"/>
    </row>
    <row r="30" spans="1:4" ht="18" customHeight="1">
      <c r="A30" s="703" t="s">
        <v>87</v>
      </c>
      <c r="B30" s="696" t="s">
        <v>93</v>
      </c>
      <c r="C30" s="697">
        <v>0</v>
      </c>
      <c r="D30" s="697"/>
    </row>
    <row r="31" spans="1:4" ht="18" customHeight="1" hidden="1">
      <c r="A31" s="695" t="s">
        <v>89</v>
      </c>
      <c r="B31" s="696" t="s">
        <v>25</v>
      </c>
      <c r="C31" s="697">
        <v>0</v>
      </c>
      <c r="D31" s="697"/>
    </row>
    <row r="32" spans="1:4" ht="18" customHeight="1" hidden="1">
      <c r="A32" s="695" t="s">
        <v>91</v>
      </c>
      <c r="B32" s="696" t="s">
        <v>26</v>
      </c>
      <c r="C32" s="697">
        <v>0</v>
      </c>
      <c r="D32" s="697"/>
    </row>
    <row r="33" spans="1:4" ht="18" customHeight="1" hidden="1">
      <c r="A33" s="695" t="s">
        <v>92</v>
      </c>
      <c r="B33" s="696" t="s">
        <v>28</v>
      </c>
      <c r="C33" s="697">
        <v>0</v>
      </c>
      <c r="D33" s="697"/>
    </row>
    <row r="34" spans="1:4" ht="18" customHeight="1" hidden="1">
      <c r="A34" s="695" t="s">
        <v>24</v>
      </c>
      <c r="B34" s="696" t="s">
        <v>369</v>
      </c>
      <c r="C34" s="697">
        <v>0</v>
      </c>
      <c r="D34" s="697"/>
    </row>
    <row r="35" spans="1:6" ht="18" customHeight="1">
      <c r="A35" s="703" t="s">
        <v>27</v>
      </c>
      <c r="B35" s="696" t="s">
        <v>372</v>
      </c>
      <c r="C35" s="697">
        <f>SUM(C36:C39)</f>
        <v>1220600000</v>
      </c>
      <c r="D35" s="697">
        <f>SUM(D36:D39)</f>
        <v>1004100000</v>
      </c>
      <c r="F35" s="712"/>
    </row>
    <row r="36" spans="1:5" ht="18" customHeight="1">
      <c r="A36" s="695" t="s">
        <v>368</v>
      </c>
      <c r="B36" s="696" t="s">
        <v>374</v>
      </c>
      <c r="C36" s="697"/>
      <c r="D36" s="707"/>
      <c r="E36" s="685">
        <v>0</v>
      </c>
    </row>
    <row r="37" spans="1:6" ht="18" customHeight="1">
      <c r="A37" s="695" t="s">
        <v>370</v>
      </c>
      <c r="B37" s="696" t="s">
        <v>375</v>
      </c>
      <c r="C37" s="697">
        <f>E37*10000</f>
        <v>1220600000</v>
      </c>
      <c r="D37" s="697">
        <f>100410*10000</f>
        <v>1004100000</v>
      </c>
      <c r="E37" s="685">
        <v>122060</v>
      </c>
      <c r="F37" s="712"/>
    </row>
    <row r="38" spans="1:5" ht="16.5" customHeight="1" hidden="1">
      <c r="A38" s="695" t="s">
        <v>371</v>
      </c>
      <c r="B38" s="696" t="s">
        <v>378</v>
      </c>
      <c r="C38" s="697"/>
      <c r="D38" s="697"/>
      <c r="E38" s="685">
        <v>0</v>
      </c>
    </row>
    <row r="39" spans="1:4" ht="18.75" customHeight="1" hidden="1">
      <c r="A39" s="695" t="s">
        <v>373</v>
      </c>
      <c r="B39" s="696" t="s">
        <v>381</v>
      </c>
      <c r="C39" s="697"/>
      <c r="D39" s="697"/>
    </row>
    <row r="40" spans="1:4" ht="18" customHeight="1">
      <c r="A40" s="703" t="s">
        <v>376</v>
      </c>
      <c r="B40" s="696" t="s">
        <v>383</v>
      </c>
      <c r="C40" s="697"/>
      <c r="D40" s="697"/>
    </row>
    <row r="41" spans="1:4" ht="18" customHeight="1" hidden="1">
      <c r="A41" s="695" t="s">
        <v>377</v>
      </c>
      <c r="B41" s="696" t="s">
        <v>385</v>
      </c>
      <c r="C41" s="697">
        <v>0</v>
      </c>
      <c r="D41" s="697"/>
    </row>
    <row r="42" spans="1:4" ht="18" customHeight="1" hidden="1">
      <c r="A42" s="695" t="s">
        <v>379</v>
      </c>
      <c r="B42" s="696" t="s">
        <v>387</v>
      </c>
      <c r="C42" s="697">
        <v>0</v>
      </c>
      <c r="D42" s="697"/>
    </row>
    <row r="43" spans="1:4" ht="18" customHeight="1" hidden="1">
      <c r="A43" s="695" t="s">
        <v>380</v>
      </c>
      <c r="B43" s="696" t="s">
        <v>390</v>
      </c>
      <c r="C43" s="697">
        <v>0</v>
      </c>
      <c r="D43" s="697"/>
    </row>
    <row r="44" spans="1:4" ht="18" customHeight="1" hidden="1">
      <c r="A44" s="695" t="s">
        <v>382</v>
      </c>
      <c r="B44" s="696" t="s">
        <v>392</v>
      </c>
      <c r="C44" s="697">
        <v>0</v>
      </c>
      <c r="D44" s="697"/>
    </row>
    <row r="45" spans="1:4" ht="18" customHeight="1">
      <c r="A45" s="703" t="s">
        <v>384</v>
      </c>
      <c r="B45" s="696" t="s">
        <v>393</v>
      </c>
      <c r="C45" s="715">
        <f>SUM(C46:C48)</f>
        <v>5700000</v>
      </c>
      <c r="D45" s="715">
        <f>SUM(D46:D48)</f>
        <v>47760000</v>
      </c>
    </row>
    <row r="46" spans="1:4" ht="18" customHeight="1" hidden="1">
      <c r="A46" s="695" t="s">
        <v>386</v>
      </c>
      <c r="B46" s="696" t="s">
        <v>394</v>
      </c>
      <c r="C46" s="697"/>
      <c r="D46" s="707">
        <v>0</v>
      </c>
    </row>
    <row r="47" spans="1:6" ht="18" customHeight="1">
      <c r="A47" s="695" t="s">
        <v>388</v>
      </c>
      <c r="B47" s="696" t="s">
        <v>395</v>
      </c>
      <c r="C47" s="697">
        <f>E47*10000</f>
        <v>4600000</v>
      </c>
      <c r="D47" s="697">
        <f>4692*10000</f>
        <v>46920000</v>
      </c>
      <c r="E47" s="685">
        <v>460</v>
      </c>
      <c r="F47" s="712"/>
    </row>
    <row r="48" spans="1:6" ht="18" customHeight="1">
      <c r="A48" s="695" t="s">
        <v>389</v>
      </c>
      <c r="B48" s="696" t="s">
        <v>396</v>
      </c>
      <c r="C48" s="697">
        <f>E48*10000</f>
        <v>1100000</v>
      </c>
      <c r="D48" s="697">
        <f>84*10000</f>
        <v>840000</v>
      </c>
      <c r="E48" s="685">
        <v>110</v>
      </c>
      <c r="F48" s="712"/>
    </row>
    <row r="49" spans="1:4" ht="18" customHeight="1" hidden="1">
      <c r="A49" s="695" t="s">
        <v>391</v>
      </c>
      <c r="B49" s="696" t="s">
        <v>397</v>
      </c>
      <c r="C49" s="697">
        <v>0</v>
      </c>
      <c r="D49" s="697"/>
    </row>
    <row r="50" spans="1:4" ht="18" customHeight="1">
      <c r="A50" s="703" t="s">
        <v>398</v>
      </c>
      <c r="B50" s="696" t="s">
        <v>399</v>
      </c>
      <c r="C50" s="715">
        <v>0</v>
      </c>
      <c r="D50" s="697"/>
    </row>
    <row r="51" spans="1:4" ht="18" customHeight="1" hidden="1">
      <c r="A51" s="695" t="s">
        <v>400</v>
      </c>
      <c r="B51" s="696" t="s">
        <v>401</v>
      </c>
      <c r="C51" s="715">
        <v>0</v>
      </c>
      <c r="D51" s="697"/>
    </row>
    <row r="52" spans="1:4" ht="18" customHeight="1" hidden="1">
      <c r="A52" s="695" t="s">
        <v>402</v>
      </c>
      <c r="B52" s="696" t="s">
        <v>404</v>
      </c>
      <c r="C52" s="715">
        <v>0</v>
      </c>
      <c r="D52" s="697"/>
    </row>
    <row r="53" spans="1:4" ht="18" customHeight="1" hidden="1">
      <c r="A53" s="695" t="s">
        <v>403</v>
      </c>
      <c r="B53" s="696" t="s">
        <v>406</v>
      </c>
      <c r="C53" s="715">
        <v>0</v>
      </c>
      <c r="D53" s="697"/>
    </row>
    <row r="54" spans="1:4" ht="18" customHeight="1" hidden="1">
      <c r="A54" s="695" t="s">
        <v>405</v>
      </c>
      <c r="B54" s="696" t="s">
        <v>408</v>
      </c>
      <c r="C54" s="715">
        <v>0</v>
      </c>
      <c r="D54" s="697"/>
    </row>
    <row r="55" spans="1:4" ht="18" customHeight="1">
      <c r="A55" s="703" t="s">
        <v>407</v>
      </c>
      <c r="B55" s="696" t="s">
        <v>409</v>
      </c>
      <c r="C55" s="715">
        <v>0</v>
      </c>
      <c r="D55" s="697"/>
    </row>
    <row r="56" spans="1:5" s="702" customFormat="1" ht="18" customHeight="1">
      <c r="A56" s="698" t="s">
        <v>410</v>
      </c>
      <c r="B56" s="699" t="s">
        <v>411</v>
      </c>
      <c r="C56" s="700">
        <f>C57+C62+C67+C72+C77+C82+C87</f>
        <v>47754280000</v>
      </c>
      <c r="D56" s="700">
        <f>D57+D62+D67+D72+D77+D82+D87</f>
        <v>59832210000</v>
      </c>
      <c r="E56" s="716"/>
    </row>
    <row r="57" spans="1:4" ht="18" customHeight="1">
      <c r="A57" s="703" t="s">
        <v>412</v>
      </c>
      <c r="B57" s="696" t="s">
        <v>413</v>
      </c>
      <c r="C57" s="697">
        <f>SUM(C58:C61)</f>
        <v>47740780000</v>
      </c>
      <c r="D57" s="697">
        <f>SUM(D58:D61)</f>
        <v>25856410000</v>
      </c>
    </row>
    <row r="58" spans="1:6" ht="18" customHeight="1">
      <c r="A58" s="695" t="s">
        <v>414</v>
      </c>
      <c r="B58" s="696" t="s">
        <v>415</v>
      </c>
      <c r="C58" s="707">
        <f>E58*10000</f>
        <v>770000</v>
      </c>
      <c r="D58" s="707">
        <f>77*10000</f>
        <v>770000</v>
      </c>
      <c r="E58" s="713">
        <v>77</v>
      </c>
      <c r="F58" s="712"/>
    </row>
    <row r="59" spans="1:6" ht="18" customHeight="1">
      <c r="A59" s="695" t="s">
        <v>416</v>
      </c>
      <c r="B59" s="696" t="s">
        <v>417</v>
      </c>
      <c r="C59" s="697">
        <f>E59*10000</f>
        <v>47727010000</v>
      </c>
      <c r="D59" s="697">
        <f>2584264*10000</f>
        <v>25842640000</v>
      </c>
      <c r="E59" s="701">
        <v>4772701</v>
      </c>
      <c r="F59" s="712"/>
    </row>
    <row r="60" spans="1:6" ht="18" customHeight="1">
      <c r="A60" s="695" t="s">
        <v>418</v>
      </c>
      <c r="B60" s="696" t="s">
        <v>419</v>
      </c>
      <c r="C60" s="697">
        <f>E60*10000</f>
        <v>13000000</v>
      </c>
      <c r="D60" s="697">
        <f>1300*10000</f>
        <v>13000000</v>
      </c>
      <c r="E60" s="701">
        <v>1300</v>
      </c>
      <c r="F60" s="712"/>
    </row>
    <row r="61" spans="1:5" ht="18" customHeight="1" hidden="1">
      <c r="A61" s="695" t="s">
        <v>94</v>
      </c>
      <c r="B61" s="696" t="s">
        <v>95</v>
      </c>
      <c r="C61" s="697">
        <v>0</v>
      </c>
      <c r="D61" s="697">
        <v>0</v>
      </c>
      <c r="E61" s="713">
        <v>0</v>
      </c>
    </row>
    <row r="62" spans="1:5" ht="18" customHeight="1">
      <c r="A62" s="703" t="s">
        <v>96</v>
      </c>
      <c r="B62" s="696" t="s">
        <v>97</v>
      </c>
      <c r="C62" s="697">
        <f>SUM(C63:C66)</f>
        <v>13500000</v>
      </c>
      <c r="D62" s="697">
        <f>SUM(D63:D66)</f>
        <v>13500000</v>
      </c>
      <c r="E62" s="713"/>
    </row>
    <row r="63" spans="1:5" ht="18" customHeight="1" hidden="1">
      <c r="A63" s="695" t="s">
        <v>33</v>
      </c>
      <c r="B63" s="696" t="s">
        <v>34</v>
      </c>
      <c r="C63" s="697">
        <v>0</v>
      </c>
      <c r="D63" s="697"/>
      <c r="E63" s="713">
        <v>0</v>
      </c>
    </row>
    <row r="64" spans="1:6" ht="18" customHeight="1">
      <c r="A64" s="695" t="s">
        <v>437</v>
      </c>
      <c r="B64" s="696" t="s">
        <v>439</v>
      </c>
      <c r="C64" s="697">
        <f>E64*10000</f>
        <v>13500000</v>
      </c>
      <c r="D64" s="697">
        <f>1350*10000</f>
        <v>13500000</v>
      </c>
      <c r="E64" s="701">
        <v>1350</v>
      </c>
      <c r="F64" s="712"/>
    </row>
    <row r="65" spans="1:5" ht="18" customHeight="1" hidden="1">
      <c r="A65" s="695" t="s">
        <v>438</v>
      </c>
      <c r="B65" s="696" t="s">
        <v>441</v>
      </c>
      <c r="C65" s="697">
        <v>0</v>
      </c>
      <c r="D65" s="697"/>
      <c r="E65" s="713">
        <v>0</v>
      </c>
    </row>
    <row r="66" spans="1:5" ht="18" customHeight="1" hidden="1">
      <c r="A66" s="695" t="s">
        <v>440</v>
      </c>
      <c r="B66" s="696" t="s">
        <v>444</v>
      </c>
      <c r="C66" s="697">
        <v>0</v>
      </c>
      <c r="D66" s="697"/>
      <c r="E66" s="713">
        <v>0</v>
      </c>
    </row>
    <row r="67" spans="1:5" ht="18" customHeight="1">
      <c r="A67" s="703" t="s">
        <v>442</v>
      </c>
      <c r="B67" s="696" t="s">
        <v>447</v>
      </c>
      <c r="C67" s="697">
        <f>SUM(C68:C71)</f>
        <v>0</v>
      </c>
      <c r="D67" s="697">
        <f>SUM(D68:D71)</f>
        <v>33961300000</v>
      </c>
      <c r="E67" s="713">
        <v>0</v>
      </c>
    </row>
    <row r="68" spans="1:5" ht="18" customHeight="1" hidden="1">
      <c r="A68" s="695" t="s">
        <v>443</v>
      </c>
      <c r="B68" s="696" t="s">
        <v>449</v>
      </c>
      <c r="C68" s="697">
        <v>0</v>
      </c>
      <c r="D68" s="697"/>
      <c r="E68" s="685">
        <v>0</v>
      </c>
    </row>
    <row r="69" spans="1:6" ht="18" customHeight="1">
      <c r="A69" s="695" t="s">
        <v>445</v>
      </c>
      <c r="B69" s="696" t="s">
        <v>450</v>
      </c>
      <c r="C69" s="697">
        <f>E69*10000</f>
        <v>0</v>
      </c>
      <c r="D69" s="697">
        <f>3396130*10000</f>
        <v>33961300000</v>
      </c>
      <c r="E69" s="685">
        <v>0</v>
      </c>
      <c r="F69" s="712"/>
    </row>
    <row r="70" spans="1:5" ht="18" customHeight="1" hidden="1">
      <c r="A70" s="695" t="s">
        <v>446</v>
      </c>
      <c r="B70" s="696" t="s">
        <v>452</v>
      </c>
      <c r="C70" s="697">
        <v>0</v>
      </c>
      <c r="D70" s="697"/>
      <c r="E70" s="685">
        <v>0</v>
      </c>
    </row>
    <row r="71" spans="1:5" ht="18" customHeight="1" hidden="1">
      <c r="A71" s="695" t="s">
        <v>448</v>
      </c>
      <c r="B71" s="696" t="s">
        <v>454</v>
      </c>
      <c r="C71" s="697">
        <v>0</v>
      </c>
      <c r="D71" s="697"/>
      <c r="E71" s="685">
        <v>0</v>
      </c>
    </row>
    <row r="72" spans="1:5" ht="18" customHeight="1" hidden="1">
      <c r="A72" s="703" t="s">
        <v>451</v>
      </c>
      <c r="B72" s="696" t="s">
        <v>457</v>
      </c>
      <c r="C72" s="697">
        <v>0</v>
      </c>
      <c r="D72" s="697"/>
      <c r="E72" s="685">
        <v>0</v>
      </c>
    </row>
    <row r="73" spans="1:5" ht="18" customHeight="1" hidden="1">
      <c r="A73" s="695" t="s">
        <v>453</v>
      </c>
      <c r="B73" s="696" t="s">
        <v>459</v>
      </c>
      <c r="C73" s="697">
        <v>0</v>
      </c>
      <c r="D73" s="697"/>
      <c r="E73" s="685">
        <v>0</v>
      </c>
    </row>
    <row r="74" spans="1:5" ht="18" customHeight="1" hidden="1">
      <c r="A74" s="695" t="s">
        <v>455</v>
      </c>
      <c r="B74" s="696" t="s">
        <v>460</v>
      </c>
      <c r="C74" s="697">
        <v>0</v>
      </c>
      <c r="D74" s="697"/>
      <c r="E74" s="685">
        <v>0</v>
      </c>
    </row>
    <row r="75" spans="1:5" ht="18" customHeight="1" hidden="1">
      <c r="A75" s="695" t="s">
        <v>456</v>
      </c>
      <c r="B75" s="696" t="s">
        <v>462</v>
      </c>
      <c r="C75" s="697">
        <v>0</v>
      </c>
      <c r="D75" s="697"/>
      <c r="E75" s="685">
        <v>0</v>
      </c>
    </row>
    <row r="76" spans="1:5" ht="18" customHeight="1" hidden="1">
      <c r="A76" s="695" t="s">
        <v>458</v>
      </c>
      <c r="B76" s="696" t="s">
        <v>464</v>
      </c>
      <c r="C76" s="697">
        <v>0</v>
      </c>
      <c r="D76" s="697"/>
      <c r="E76" s="685">
        <v>0</v>
      </c>
    </row>
    <row r="77" spans="1:5" ht="19.5" customHeight="1">
      <c r="A77" s="703" t="s">
        <v>461</v>
      </c>
      <c r="B77" s="696" t="s">
        <v>467</v>
      </c>
      <c r="C77" s="697">
        <f>SUM(C78:C81)</f>
        <v>0</v>
      </c>
      <c r="D77" s="697">
        <f>SUM(D78:D79)</f>
        <v>1000000</v>
      </c>
      <c r="E77" s="685">
        <v>0</v>
      </c>
    </row>
    <row r="78" spans="1:5" ht="15.75" hidden="1">
      <c r="A78" s="695" t="s">
        <v>463</v>
      </c>
      <c r="B78" s="696" t="s">
        <v>469</v>
      </c>
      <c r="C78" s="697">
        <v>0</v>
      </c>
      <c r="D78" s="697"/>
      <c r="E78" s="685">
        <v>0</v>
      </c>
    </row>
    <row r="79" spans="1:6" ht="19.5" customHeight="1">
      <c r="A79" s="695" t="s">
        <v>465</v>
      </c>
      <c r="B79" s="696" t="s">
        <v>470</v>
      </c>
      <c r="C79" s="697">
        <f>E79*10000</f>
        <v>0</v>
      </c>
      <c r="D79" s="697">
        <f>100*10000</f>
        <v>1000000</v>
      </c>
      <c r="E79" s="685">
        <v>0</v>
      </c>
      <c r="F79" s="712"/>
    </row>
    <row r="80" spans="1:5" ht="15.75" hidden="1">
      <c r="A80" s="695" t="s">
        <v>466</v>
      </c>
      <c r="B80" s="696" t="s">
        <v>473</v>
      </c>
      <c r="C80" s="697">
        <v>0</v>
      </c>
      <c r="D80" s="697"/>
      <c r="E80" s="685">
        <v>0</v>
      </c>
    </row>
    <row r="81" spans="1:5" ht="15.75" hidden="1">
      <c r="A81" s="695" t="s">
        <v>468</v>
      </c>
      <c r="B81" s="696" t="s">
        <v>476</v>
      </c>
      <c r="C81" s="697">
        <v>0</v>
      </c>
      <c r="D81" s="697"/>
      <c r="E81" s="685">
        <v>0</v>
      </c>
    </row>
    <row r="82" spans="1:4" ht="18.75" customHeight="1" hidden="1">
      <c r="A82" s="703" t="s">
        <v>471</v>
      </c>
      <c r="B82" s="696" t="s">
        <v>478</v>
      </c>
      <c r="C82" s="697">
        <v>0</v>
      </c>
      <c r="D82" s="697"/>
    </row>
    <row r="83" spans="1:4" ht="15.75" hidden="1">
      <c r="A83" s="695" t="s">
        <v>472</v>
      </c>
      <c r="B83" s="696" t="s">
        <v>480</v>
      </c>
      <c r="C83" s="697">
        <v>0</v>
      </c>
      <c r="D83" s="697"/>
    </row>
    <row r="84" spans="1:4" ht="15.75" hidden="1">
      <c r="A84" s="695" t="s">
        <v>474</v>
      </c>
      <c r="B84" s="696" t="s">
        <v>481</v>
      </c>
      <c r="C84" s="697">
        <v>0</v>
      </c>
      <c r="D84" s="697"/>
    </row>
    <row r="85" spans="1:4" ht="15.75" hidden="1">
      <c r="A85" s="695" t="s">
        <v>475</v>
      </c>
      <c r="B85" s="696" t="s">
        <v>482</v>
      </c>
      <c r="C85" s="697">
        <v>0</v>
      </c>
      <c r="D85" s="697"/>
    </row>
    <row r="86" spans="1:4" ht="15.75" hidden="1">
      <c r="A86" s="695" t="s">
        <v>477</v>
      </c>
      <c r="B86" s="696" t="s">
        <v>483</v>
      </c>
      <c r="C86" s="697">
        <v>0</v>
      </c>
      <c r="D86" s="697"/>
    </row>
    <row r="87" spans="1:4" ht="18" customHeight="1" hidden="1">
      <c r="A87" s="703" t="s">
        <v>479</v>
      </c>
      <c r="B87" s="696" t="s">
        <v>484</v>
      </c>
      <c r="C87" s="697">
        <v>0</v>
      </c>
      <c r="D87" s="697"/>
    </row>
    <row r="88" spans="1:4" ht="18" customHeight="1">
      <c r="A88" s="695" t="s">
        <v>485</v>
      </c>
      <c r="B88" s="696" t="s">
        <v>486</v>
      </c>
      <c r="C88" s="697"/>
      <c r="D88" s="697"/>
    </row>
    <row r="89" spans="1:5" s="702" customFormat="1" ht="18" customHeight="1">
      <c r="A89" s="698" t="s">
        <v>487</v>
      </c>
      <c r="B89" s="699" t="s">
        <v>488</v>
      </c>
      <c r="C89" s="700">
        <f>4114499*10000</f>
        <v>41144990000</v>
      </c>
      <c r="D89" s="700">
        <f>4114499*10000</f>
        <v>41144990000</v>
      </c>
      <c r="E89" s="716"/>
    </row>
    <row r="90" spans="1:4" ht="18" customHeight="1">
      <c r="A90" s="717" t="s">
        <v>489</v>
      </c>
      <c r="B90" s="718" t="s">
        <v>490</v>
      </c>
      <c r="C90" s="719"/>
      <c r="D90" s="719"/>
    </row>
    <row r="91" ht="6.75" customHeight="1"/>
    <row r="92" spans="1:8" ht="18" customHeight="1">
      <c r="A92" s="720"/>
      <c r="B92" s="795" t="str">
        <f ca="1">" Lập ngày, "&amp;TEXT(NOW(),"dd/mm/yyyy ")</f>
        <v> Lập ngày, 17/04/2015 </v>
      </c>
      <c r="C92" s="795"/>
      <c r="D92" s="795"/>
      <c r="F92" s="795"/>
      <c r="G92" s="795"/>
      <c r="H92" s="795"/>
    </row>
    <row r="93" spans="1:7" ht="21.75" customHeight="1">
      <c r="A93" s="720" t="s">
        <v>977</v>
      </c>
      <c r="B93" s="799" t="s">
        <v>796</v>
      </c>
      <c r="C93" s="799"/>
      <c r="D93" s="799"/>
      <c r="E93" s="721"/>
      <c r="F93" s="722"/>
      <c r="G93" s="723"/>
    </row>
    <row r="94" spans="1:8" ht="18" customHeight="1">
      <c r="A94" s="720"/>
      <c r="B94" s="724"/>
      <c r="C94" s="725"/>
      <c r="D94" s="726"/>
      <c r="E94" s="721"/>
      <c r="F94" s="722"/>
      <c r="G94" s="722"/>
      <c r="H94" s="727"/>
    </row>
    <row r="95" spans="1:8" ht="18" customHeight="1">
      <c r="A95" s="720"/>
      <c r="B95" s="724"/>
      <c r="C95" s="725"/>
      <c r="D95" s="726"/>
      <c r="E95" s="728"/>
      <c r="F95" s="722"/>
      <c r="G95" s="722"/>
      <c r="H95" s="727"/>
    </row>
    <row r="96" spans="1:8" ht="18" customHeight="1">
      <c r="A96" s="720"/>
      <c r="B96" s="724"/>
      <c r="C96" s="725"/>
      <c r="D96" s="726"/>
      <c r="E96" s="728"/>
      <c r="F96" s="722"/>
      <c r="G96" s="722"/>
      <c r="H96" s="727"/>
    </row>
    <row r="97" spans="1:8" ht="18" customHeight="1">
      <c r="A97" s="720" t="s">
        <v>978</v>
      </c>
      <c r="B97" s="796" t="s">
        <v>814</v>
      </c>
      <c r="C97" s="796"/>
      <c r="D97" s="796"/>
      <c r="E97" s="728"/>
      <c r="F97" s="721"/>
      <c r="G97" s="722"/>
      <c r="H97" s="727"/>
    </row>
    <row r="98" spans="3:8" ht="18" customHeight="1">
      <c r="C98" s="701"/>
      <c r="E98" s="729"/>
      <c r="F98" s="685"/>
      <c r="G98" s="685"/>
      <c r="H98" s="727"/>
    </row>
    <row r="99" spans="3:7" ht="18" customHeight="1">
      <c r="C99" s="701"/>
      <c r="E99" s="729"/>
      <c r="F99" s="685"/>
      <c r="G99" s="727"/>
    </row>
    <row r="100" spans="3:7" ht="18" customHeight="1">
      <c r="C100" s="701"/>
      <c r="E100" s="730"/>
      <c r="F100" s="731"/>
      <c r="G100" s="727"/>
    </row>
    <row r="101" spans="3:7" ht="18" customHeight="1">
      <c r="C101" s="701"/>
      <c r="G101" s="727"/>
    </row>
    <row r="102" spans="3:7" ht="18" customHeight="1">
      <c r="C102" s="701"/>
      <c r="F102" s="704"/>
      <c r="G102" s="727"/>
    </row>
    <row r="103" spans="3:7" ht="18" customHeight="1">
      <c r="C103" s="701"/>
      <c r="F103" s="704"/>
      <c r="G103" s="727"/>
    </row>
    <row r="104" spans="3:6" ht="18" customHeight="1">
      <c r="C104" s="701"/>
      <c r="F104" s="704"/>
    </row>
    <row r="105" ht="18" customHeight="1">
      <c r="C105" s="701"/>
    </row>
    <row r="106" ht="18" customHeight="1">
      <c r="C106" s="701"/>
    </row>
    <row r="107" ht="18" customHeight="1">
      <c r="C107" s="701"/>
    </row>
    <row r="108" ht="18" customHeight="1">
      <c r="C108" s="701"/>
    </row>
    <row r="109" ht="18" customHeight="1">
      <c r="C109" s="701"/>
    </row>
    <row r="110" ht="18" customHeight="1">
      <c r="C110" s="701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</sheetData>
  <sheetProtection/>
  <mergeCells count="11">
    <mergeCell ref="B6:B7"/>
    <mergeCell ref="E6:E7"/>
    <mergeCell ref="F92:H92"/>
    <mergeCell ref="B97:D97"/>
    <mergeCell ref="A3:D3"/>
    <mergeCell ref="A4:D4"/>
    <mergeCell ref="B92:D92"/>
    <mergeCell ref="B93:D93"/>
    <mergeCell ref="A6:A7"/>
    <mergeCell ref="C6:C7"/>
    <mergeCell ref="D6:D7"/>
  </mergeCells>
  <printOptions/>
  <pageMargins left="0.75" right="0.25" top="0.25" bottom="0.25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42"/>
  <sheetViews>
    <sheetView tabSelected="1" zoomScalePageLayoutView="0" workbookViewId="0" topLeftCell="A1">
      <selection activeCell="A5" sqref="A5:G5"/>
    </sheetView>
  </sheetViews>
  <sheetFormatPr defaultColWidth="10.28125" defaultRowHeight="15" customHeight="1" outlineLevelRow="1"/>
  <cols>
    <col min="1" max="1" width="47.8515625" style="48" customWidth="1"/>
    <col min="2" max="2" width="8.28125" style="48" customWidth="1"/>
    <col min="3" max="3" width="7.57421875" style="48" customWidth="1"/>
    <col min="4" max="4" width="14.421875" style="48" hidden="1" customWidth="1"/>
    <col min="5" max="5" width="19.421875" style="46" customWidth="1"/>
    <col min="6" max="6" width="18.57421875" style="48" customWidth="1"/>
    <col min="7" max="7" width="18.7109375" style="48" customWidth="1"/>
    <col min="8" max="8" width="21.8515625" style="94" customWidth="1"/>
    <col min="9" max="9" width="18.421875" style="94" customWidth="1"/>
    <col min="10" max="10" width="19.00390625" style="48" customWidth="1"/>
    <col min="11" max="16384" width="10.28125" style="48" customWidth="1"/>
  </cols>
  <sheetData>
    <row r="1" spans="1:7" ht="15" customHeight="1">
      <c r="A1" s="6" t="s">
        <v>585</v>
      </c>
      <c r="B1" s="92"/>
      <c r="C1" s="92"/>
      <c r="D1" s="93"/>
      <c r="E1" s="44" t="s">
        <v>189</v>
      </c>
      <c r="F1" s="44"/>
      <c r="G1" s="44"/>
    </row>
    <row r="2" spans="1:7" ht="15" customHeight="1">
      <c r="A2" s="6" t="s">
        <v>813</v>
      </c>
      <c r="B2" s="95"/>
      <c r="C2" s="95"/>
      <c r="D2" s="93"/>
      <c r="E2" s="44" t="s">
        <v>784</v>
      </c>
      <c r="F2" s="44"/>
      <c r="G2" s="44"/>
    </row>
    <row r="3" spans="1:7" ht="15" customHeight="1">
      <c r="A3" s="6" t="s">
        <v>582</v>
      </c>
      <c r="B3" s="95"/>
      <c r="C3" s="95"/>
      <c r="D3" s="93"/>
      <c r="E3" s="44" t="s">
        <v>785</v>
      </c>
      <c r="F3" s="44"/>
      <c r="G3" s="44"/>
    </row>
    <row r="4" spans="1:7" ht="27.75" customHeight="1">
      <c r="A4" s="96" t="s">
        <v>191</v>
      </c>
      <c r="B4" s="45"/>
      <c r="C4" s="45"/>
      <c r="D4" s="45"/>
      <c r="E4" s="45"/>
      <c r="F4" s="45"/>
      <c r="G4" s="45"/>
    </row>
    <row r="5" spans="1:8" ht="18.75" customHeight="1">
      <c r="A5" s="771" t="str">
        <f>'B02-PL '!A7:H7</f>
        <v>QUÝ I/2015</v>
      </c>
      <c r="B5" s="771"/>
      <c r="C5" s="771"/>
      <c r="D5" s="771"/>
      <c r="E5" s="771"/>
      <c r="F5" s="771"/>
      <c r="G5" s="771"/>
      <c r="H5" s="97"/>
    </row>
    <row r="6" spans="1:9" s="100" customFormat="1" ht="18.75" customHeight="1">
      <c r="A6" s="98"/>
      <c r="B6" s="98"/>
      <c r="C6" s="98"/>
      <c r="D6" s="83" t="s">
        <v>168</v>
      </c>
      <c r="E6" s="141" t="s">
        <v>600</v>
      </c>
      <c r="F6" s="142" t="s">
        <v>963</v>
      </c>
      <c r="G6" s="142">
        <v>40878</v>
      </c>
      <c r="H6" s="99"/>
      <c r="I6" s="99"/>
    </row>
    <row r="7" spans="1:9" s="102" customFormat="1" ht="27" customHeight="1">
      <c r="A7" s="135" t="s">
        <v>192</v>
      </c>
      <c r="B7" s="135" t="s">
        <v>193</v>
      </c>
      <c r="C7" s="136" t="s">
        <v>194</v>
      </c>
      <c r="D7" s="136" t="s">
        <v>194</v>
      </c>
      <c r="E7" s="137" t="s">
        <v>820</v>
      </c>
      <c r="F7" s="137" t="s">
        <v>593</v>
      </c>
      <c r="G7" s="137" t="s">
        <v>664</v>
      </c>
      <c r="H7" s="101"/>
      <c r="I7" s="101"/>
    </row>
    <row r="8" spans="1:7" ht="15" customHeight="1">
      <c r="A8" s="133">
        <v>1</v>
      </c>
      <c r="B8" s="133">
        <v>2</v>
      </c>
      <c r="C8" s="133">
        <v>3</v>
      </c>
      <c r="D8" s="133">
        <v>3</v>
      </c>
      <c r="E8" s="134">
        <v>4</v>
      </c>
      <c r="F8" s="134">
        <v>5</v>
      </c>
      <c r="G8" s="134">
        <v>5</v>
      </c>
    </row>
    <row r="9" spans="1:9" s="105" customFormat="1" ht="18" customHeight="1">
      <c r="A9" s="507" t="s">
        <v>195</v>
      </c>
      <c r="B9" s="508">
        <v>100</v>
      </c>
      <c r="C9" s="509"/>
      <c r="D9" s="509"/>
      <c r="E9" s="510">
        <f>E10+E13+E16+E23+E24</f>
        <v>77370013421</v>
      </c>
      <c r="F9" s="510">
        <f>F10+F13+F16+F23+F24</f>
        <v>79568847632</v>
      </c>
      <c r="G9" s="510">
        <f>G10+G13+G16+G23+G24</f>
        <v>79568847632</v>
      </c>
      <c r="H9" s="103"/>
      <c r="I9" s="104"/>
    </row>
    <row r="10" spans="1:9" s="105" customFormat="1" ht="18" customHeight="1">
      <c r="A10" s="511" t="s">
        <v>196</v>
      </c>
      <c r="B10" s="512">
        <v>110</v>
      </c>
      <c r="C10" s="513" t="s">
        <v>197</v>
      </c>
      <c r="D10" s="512"/>
      <c r="E10" s="514">
        <f>+E11+E12</f>
        <v>54339269619</v>
      </c>
      <c r="F10" s="514">
        <f>+F11+F12</f>
        <v>56283899849</v>
      </c>
      <c r="G10" s="514">
        <f>+G11+G12</f>
        <v>56283899849</v>
      </c>
      <c r="H10" s="103"/>
      <c r="I10" s="104"/>
    </row>
    <row r="11" spans="1:9" ht="18" customHeight="1">
      <c r="A11" s="515" t="s">
        <v>198</v>
      </c>
      <c r="B11" s="513">
        <v>111</v>
      </c>
      <c r="C11" s="513"/>
      <c r="D11" s="516" t="s">
        <v>162</v>
      </c>
      <c r="E11" s="517">
        <v>16339269619</v>
      </c>
      <c r="F11" s="517">
        <v>19283899849</v>
      </c>
      <c r="G11" s="518">
        <v>19283899849</v>
      </c>
      <c r="H11" s="103"/>
      <c r="I11" s="107"/>
    </row>
    <row r="12" spans="1:8" ht="18" customHeight="1">
      <c r="A12" s="515" t="s">
        <v>199</v>
      </c>
      <c r="B12" s="513">
        <v>112</v>
      </c>
      <c r="C12" s="513"/>
      <c r="D12" s="513" t="s">
        <v>838</v>
      </c>
      <c r="E12" s="517">
        <v>38000000000</v>
      </c>
      <c r="F12" s="517">
        <v>37000000000</v>
      </c>
      <c r="G12" s="519">
        <v>37000000000</v>
      </c>
      <c r="H12" s="103"/>
    </row>
    <row r="13" spans="1:9" s="105" customFormat="1" ht="18" customHeight="1">
      <c r="A13" s="511" t="s">
        <v>200</v>
      </c>
      <c r="B13" s="512">
        <v>120</v>
      </c>
      <c r="C13" s="513" t="s">
        <v>201</v>
      </c>
      <c r="D13" s="512"/>
      <c r="E13" s="514">
        <f>+E14+E15</f>
        <v>7590842483</v>
      </c>
      <c r="F13" s="514">
        <f>+F14+F15</f>
        <v>7590842483</v>
      </c>
      <c r="G13" s="514">
        <f>+G14+G15</f>
        <v>7590842483</v>
      </c>
      <c r="H13" s="103"/>
      <c r="I13" s="104"/>
    </row>
    <row r="14" spans="1:8" ht="18" customHeight="1">
      <c r="A14" s="515" t="s">
        <v>202</v>
      </c>
      <c r="B14" s="513">
        <v>121</v>
      </c>
      <c r="C14" s="513"/>
      <c r="D14" s="513" t="s">
        <v>169</v>
      </c>
      <c r="E14" s="517">
        <v>8003022740</v>
      </c>
      <c r="F14" s="517">
        <v>8003022740</v>
      </c>
      <c r="G14" s="519">
        <v>8003022740</v>
      </c>
      <c r="H14" s="103"/>
    </row>
    <row r="15" spans="1:8" ht="18" customHeight="1">
      <c r="A15" s="515" t="s">
        <v>203</v>
      </c>
      <c r="B15" s="513">
        <v>129</v>
      </c>
      <c r="C15" s="513"/>
      <c r="D15" s="516" t="s">
        <v>170</v>
      </c>
      <c r="E15" s="517">
        <v>-412180257</v>
      </c>
      <c r="F15" s="517">
        <v>-412180257</v>
      </c>
      <c r="G15" s="519">
        <v>-412180257</v>
      </c>
      <c r="H15" s="103"/>
    </row>
    <row r="16" spans="1:9" s="105" customFormat="1" ht="18" customHeight="1">
      <c r="A16" s="511" t="s">
        <v>204</v>
      </c>
      <c r="B16" s="512">
        <v>130</v>
      </c>
      <c r="C16" s="513" t="s">
        <v>205</v>
      </c>
      <c r="D16" s="516"/>
      <c r="E16" s="514">
        <f>SUM(E17:E22)</f>
        <v>15066212398</v>
      </c>
      <c r="F16" s="514">
        <f>SUM(F17:F22)</f>
        <v>15565882150</v>
      </c>
      <c r="G16" s="514">
        <f>SUM(G17:G22)</f>
        <v>15565882150</v>
      </c>
      <c r="H16" s="103"/>
      <c r="I16" s="104"/>
    </row>
    <row r="17" spans="1:8" ht="18" customHeight="1">
      <c r="A17" s="515" t="s">
        <v>206</v>
      </c>
      <c r="B17" s="513">
        <v>131</v>
      </c>
      <c r="C17" s="520"/>
      <c r="D17" s="521" t="s">
        <v>138</v>
      </c>
      <c r="E17" s="517">
        <v>54000000</v>
      </c>
      <c r="F17" s="517">
        <v>60600000</v>
      </c>
      <c r="G17" s="519">
        <v>60600000</v>
      </c>
      <c r="H17" s="103"/>
    </row>
    <row r="18" spans="1:8" ht="18" customHeight="1">
      <c r="A18" s="515" t="s">
        <v>207</v>
      </c>
      <c r="B18" s="513">
        <v>132</v>
      </c>
      <c r="C18" s="515"/>
      <c r="D18" s="521" t="s">
        <v>140</v>
      </c>
      <c r="E18" s="517">
        <v>131736000</v>
      </c>
      <c r="F18" s="517">
        <v>131736000</v>
      </c>
      <c r="G18" s="519">
        <v>131736000</v>
      </c>
      <c r="H18" s="103"/>
    </row>
    <row r="19" spans="1:8" ht="18" customHeight="1">
      <c r="A19" s="515" t="s">
        <v>208</v>
      </c>
      <c r="B19" s="513">
        <v>133</v>
      </c>
      <c r="C19" s="515"/>
      <c r="D19" s="522" t="s">
        <v>172</v>
      </c>
      <c r="E19" s="517">
        <v>0</v>
      </c>
      <c r="F19" s="517">
        <v>0</v>
      </c>
      <c r="G19" s="519">
        <v>0</v>
      </c>
      <c r="H19" s="103"/>
    </row>
    <row r="20" spans="1:8" ht="18" customHeight="1">
      <c r="A20" s="515" t="s">
        <v>209</v>
      </c>
      <c r="B20" s="513">
        <v>135</v>
      </c>
      <c r="C20" s="515"/>
      <c r="D20" s="523" t="s">
        <v>631</v>
      </c>
      <c r="E20" s="517">
        <v>203801179</v>
      </c>
      <c r="F20" s="517">
        <v>516497030</v>
      </c>
      <c r="G20" s="519">
        <v>516497030</v>
      </c>
      <c r="H20" s="103"/>
    </row>
    <row r="21" spans="1:8" ht="18" customHeight="1">
      <c r="A21" s="515" t="s">
        <v>210</v>
      </c>
      <c r="B21" s="513">
        <v>138</v>
      </c>
      <c r="C21" s="515"/>
      <c r="D21" s="515" t="s">
        <v>436</v>
      </c>
      <c r="E21" s="517">
        <v>96251045075</v>
      </c>
      <c r="F21" s="517">
        <v>96431418976</v>
      </c>
      <c r="G21" s="519">
        <v>96431418976</v>
      </c>
      <c r="H21" s="103"/>
    </row>
    <row r="22" spans="1:8" ht="18" customHeight="1">
      <c r="A22" s="515" t="s">
        <v>211</v>
      </c>
      <c r="B22" s="513">
        <v>139</v>
      </c>
      <c r="C22" s="515"/>
      <c r="D22" s="522" t="s">
        <v>173</v>
      </c>
      <c r="E22" s="517">
        <v>-81574369856</v>
      </c>
      <c r="F22" s="517">
        <v>-81574369856</v>
      </c>
      <c r="G22" s="519">
        <v>-81574369856</v>
      </c>
      <c r="H22" s="103"/>
    </row>
    <row r="23" spans="1:9" s="105" customFormat="1" ht="18" customHeight="1">
      <c r="A23" s="511" t="s">
        <v>212</v>
      </c>
      <c r="B23" s="512">
        <v>140</v>
      </c>
      <c r="C23" s="513" t="s">
        <v>213</v>
      </c>
      <c r="D23" s="512"/>
      <c r="E23" s="524"/>
      <c r="F23" s="524"/>
      <c r="G23" s="525"/>
      <c r="H23" s="103"/>
      <c r="I23" s="104"/>
    </row>
    <row r="24" spans="1:9" s="105" customFormat="1" ht="18" customHeight="1">
      <c r="A24" s="511" t="s">
        <v>214</v>
      </c>
      <c r="B24" s="512">
        <v>150</v>
      </c>
      <c r="C24" s="526"/>
      <c r="D24" s="527"/>
      <c r="E24" s="514">
        <f>SUM(E25:E29)</f>
        <v>373688921</v>
      </c>
      <c r="F24" s="514">
        <f>SUM(F25:F29)</f>
        <v>128223150</v>
      </c>
      <c r="G24" s="514">
        <f>SUM(G25:G29)</f>
        <v>128223150</v>
      </c>
      <c r="H24" s="103"/>
      <c r="I24" s="104"/>
    </row>
    <row r="25" spans="1:8" ht="18" customHeight="1">
      <c r="A25" s="515" t="s">
        <v>215</v>
      </c>
      <c r="B25" s="513">
        <v>151</v>
      </c>
      <c r="C25" s="526"/>
      <c r="D25" s="528" t="s">
        <v>174</v>
      </c>
      <c r="E25" s="517">
        <v>331744666</v>
      </c>
      <c r="F25" s="517">
        <v>95549840</v>
      </c>
      <c r="G25" s="519">
        <v>95549840</v>
      </c>
      <c r="H25" s="103"/>
    </row>
    <row r="26" spans="1:8" ht="18" customHeight="1" hidden="1">
      <c r="A26" s="515" t="s">
        <v>216</v>
      </c>
      <c r="B26" s="513">
        <v>152</v>
      </c>
      <c r="C26" s="526"/>
      <c r="D26" s="528" t="s">
        <v>171</v>
      </c>
      <c r="E26" s="517">
        <v>0</v>
      </c>
      <c r="F26" s="517">
        <v>0</v>
      </c>
      <c r="G26" s="519">
        <v>0</v>
      </c>
      <c r="H26" s="103"/>
    </row>
    <row r="27" spans="1:8" ht="18" customHeight="1" hidden="1">
      <c r="A27" s="515" t="s">
        <v>217</v>
      </c>
      <c r="B27" s="513">
        <v>154</v>
      </c>
      <c r="C27" s="526"/>
      <c r="D27" s="526"/>
      <c r="E27" s="517"/>
      <c r="F27" s="517"/>
      <c r="G27" s="519"/>
      <c r="H27" s="103"/>
    </row>
    <row r="28" spans="1:8" ht="18" customHeight="1" hidden="1">
      <c r="A28" s="515" t="s">
        <v>695</v>
      </c>
      <c r="B28" s="513">
        <v>157</v>
      </c>
      <c r="C28" s="526"/>
      <c r="D28" s="529" t="s">
        <v>112</v>
      </c>
      <c r="E28" s="517"/>
      <c r="F28" s="517"/>
      <c r="G28" s="519"/>
      <c r="H28" s="103">
        <f>606137901+9000000</f>
        <v>615137901</v>
      </c>
    </row>
    <row r="29" spans="1:8" ht="18" customHeight="1">
      <c r="A29" s="515" t="s">
        <v>696</v>
      </c>
      <c r="B29" s="513">
        <v>158</v>
      </c>
      <c r="C29" s="526"/>
      <c r="D29" s="529" t="s">
        <v>112</v>
      </c>
      <c r="E29" s="517">
        <v>41944255</v>
      </c>
      <c r="F29" s="517">
        <v>32673310</v>
      </c>
      <c r="G29" s="519">
        <v>32673310</v>
      </c>
      <c r="H29" s="103"/>
    </row>
    <row r="30" spans="1:9" s="105" customFormat="1" ht="18" customHeight="1">
      <c r="A30" s="530" t="s">
        <v>218</v>
      </c>
      <c r="B30" s="531">
        <v>200</v>
      </c>
      <c r="C30" s="515"/>
      <c r="D30" s="511"/>
      <c r="E30" s="532">
        <f>E31+E37+E48+E51+E59</f>
        <v>131257257254</v>
      </c>
      <c r="F30" s="532">
        <f>F31+F37+F48+F51+F59</f>
        <v>132325954736</v>
      </c>
      <c r="G30" s="532">
        <f>G31+G37+G48+G51+G59</f>
        <v>132325954736</v>
      </c>
      <c r="H30" s="103"/>
      <c r="I30" s="104"/>
    </row>
    <row r="31" spans="1:9" s="105" customFormat="1" ht="18" customHeight="1">
      <c r="A31" s="511" t="s">
        <v>219</v>
      </c>
      <c r="B31" s="512">
        <v>210</v>
      </c>
      <c r="C31" s="513" t="s">
        <v>205</v>
      </c>
      <c r="D31" s="512"/>
      <c r="E31" s="514"/>
      <c r="F31" s="514"/>
      <c r="G31" s="514"/>
      <c r="H31" s="103"/>
      <c r="I31" s="104"/>
    </row>
    <row r="32" spans="1:8" ht="18" customHeight="1" hidden="1">
      <c r="A32" s="515" t="s">
        <v>220</v>
      </c>
      <c r="B32" s="513">
        <v>211</v>
      </c>
      <c r="C32" s="513"/>
      <c r="D32" s="513"/>
      <c r="E32" s="517"/>
      <c r="F32" s="517"/>
      <c r="G32" s="517"/>
      <c r="H32" s="103"/>
    </row>
    <row r="33" spans="1:8" ht="18" customHeight="1" hidden="1">
      <c r="A33" s="515" t="s">
        <v>221</v>
      </c>
      <c r="B33" s="513">
        <v>212</v>
      </c>
      <c r="C33" s="513"/>
      <c r="D33" s="513"/>
      <c r="E33" s="517"/>
      <c r="F33" s="517"/>
      <c r="G33" s="517"/>
      <c r="H33" s="103"/>
    </row>
    <row r="34" spans="1:8" ht="18" customHeight="1" hidden="1">
      <c r="A34" s="515" t="s">
        <v>222</v>
      </c>
      <c r="B34" s="513">
        <v>213</v>
      </c>
      <c r="C34" s="513"/>
      <c r="D34" s="513"/>
      <c r="E34" s="517"/>
      <c r="F34" s="517"/>
      <c r="G34" s="517"/>
      <c r="H34" s="103"/>
    </row>
    <row r="35" spans="1:8" ht="18" customHeight="1" hidden="1">
      <c r="A35" s="515" t="s">
        <v>224</v>
      </c>
      <c r="B35" s="513">
        <v>218</v>
      </c>
      <c r="C35" s="513"/>
      <c r="D35" s="513"/>
      <c r="E35" s="517"/>
      <c r="F35" s="517"/>
      <c r="G35" s="517"/>
      <c r="H35" s="103"/>
    </row>
    <row r="36" spans="1:8" ht="18" customHeight="1" hidden="1">
      <c r="A36" s="515" t="s">
        <v>225</v>
      </c>
      <c r="B36" s="513">
        <v>219</v>
      </c>
      <c r="C36" s="513"/>
      <c r="D36" s="513"/>
      <c r="E36" s="517"/>
      <c r="F36" s="517"/>
      <c r="G36" s="517"/>
      <c r="H36" s="103"/>
    </row>
    <row r="37" spans="1:9" s="105" customFormat="1" ht="18" customHeight="1">
      <c r="A37" s="511" t="s">
        <v>226</v>
      </c>
      <c r="B37" s="512">
        <v>220</v>
      </c>
      <c r="C37" s="513"/>
      <c r="D37" s="512"/>
      <c r="E37" s="524">
        <f>E38+E41+E44+E47</f>
        <v>9802956123</v>
      </c>
      <c r="F37" s="524">
        <f>F38+F41+F44+F47</f>
        <v>10771500878</v>
      </c>
      <c r="G37" s="524">
        <f>G38+G41+G44+G47</f>
        <v>10771500878</v>
      </c>
      <c r="H37" s="103"/>
      <c r="I37" s="104"/>
    </row>
    <row r="38" spans="1:8" ht="18" customHeight="1">
      <c r="A38" s="515" t="s">
        <v>227</v>
      </c>
      <c r="B38" s="513">
        <v>221</v>
      </c>
      <c r="C38" s="513" t="s">
        <v>228</v>
      </c>
      <c r="D38" s="516"/>
      <c r="E38" s="514">
        <f>SUM(E39:E40)</f>
        <v>2103378923</v>
      </c>
      <c r="F38" s="514">
        <f>SUM(F39:F40)</f>
        <v>2560547582</v>
      </c>
      <c r="G38" s="514">
        <f>SUM(G39:G40)</f>
        <v>2560547582</v>
      </c>
      <c r="H38" s="103"/>
    </row>
    <row r="39" spans="1:8" ht="18" customHeight="1">
      <c r="A39" s="515" t="s">
        <v>229</v>
      </c>
      <c r="B39" s="513" t="s">
        <v>535</v>
      </c>
      <c r="C39" s="515"/>
      <c r="D39" s="522" t="s">
        <v>175</v>
      </c>
      <c r="E39" s="517">
        <v>16967353999</v>
      </c>
      <c r="F39" s="517">
        <v>17150081039</v>
      </c>
      <c r="G39" s="519">
        <v>17150081039</v>
      </c>
      <c r="H39" s="103"/>
    </row>
    <row r="40" spans="1:9" ht="18" customHeight="1">
      <c r="A40" s="515" t="s">
        <v>230</v>
      </c>
      <c r="B40" s="516" t="s">
        <v>536</v>
      </c>
      <c r="C40" s="515"/>
      <c r="D40" s="522" t="s">
        <v>178</v>
      </c>
      <c r="E40" s="517">
        <v>-14863975076</v>
      </c>
      <c r="F40" s="517">
        <v>-14589533457</v>
      </c>
      <c r="G40" s="517">
        <v>-14589533457</v>
      </c>
      <c r="H40" s="103"/>
      <c r="I40" s="103"/>
    </row>
    <row r="41" spans="1:8" ht="18" customHeight="1">
      <c r="A41" s="515" t="s">
        <v>231</v>
      </c>
      <c r="B41" s="513" t="s">
        <v>537</v>
      </c>
      <c r="C41" s="515"/>
      <c r="D41" s="522"/>
      <c r="E41" s="533">
        <v>0</v>
      </c>
      <c r="F41" s="533">
        <v>0</v>
      </c>
      <c r="G41" s="519">
        <v>0</v>
      </c>
      <c r="H41" s="103"/>
    </row>
    <row r="42" spans="1:8" ht="18" customHeight="1" hidden="1">
      <c r="A42" s="515" t="s">
        <v>232</v>
      </c>
      <c r="B42" s="513" t="s">
        <v>233</v>
      </c>
      <c r="C42" s="515"/>
      <c r="D42" s="522" t="s">
        <v>176</v>
      </c>
      <c r="E42" s="517" t="e">
        <f>[3]!AG_SMLK("0,2,SS4,LA,F=DVS,K=DbC,F=A,K=/LA/Ldg,F={P}1,T={P}2,K=/LA/AccCde,F=BA  +0  =Period_this,K=/LA/Prd,E=1,O=/LA/BseAmt,",'[4]BS 95'!E41,$D42,$D42)</f>
        <v>#NAME?</v>
      </c>
      <c r="F42" s="517" t="e">
        <f>[3]!AG_SMLK("0,2,SS4,LA,F=DVS,K=DbC,F=A,K=/LA/Ldg,F={P}1,T={P}2,K=/LA/AccCde,F=BA  -3  =PERIOD_THIS,K=/LA/Prd,E=1,O=/LA/BseAmt,",'B01-BS'!F42,$D42,$D42)</f>
        <v>#NAME?</v>
      </c>
      <c r="G42" s="517">
        <v>0</v>
      </c>
      <c r="H42" s="103"/>
    </row>
    <row r="43" spans="1:8" ht="18" customHeight="1" hidden="1">
      <c r="A43" s="515" t="s">
        <v>53</v>
      </c>
      <c r="B43" s="513" t="s">
        <v>54</v>
      </c>
      <c r="C43" s="513"/>
      <c r="D43" s="516" t="s">
        <v>179</v>
      </c>
      <c r="E43" s="517" t="e">
        <f>[3]!AG_SMLK("0,2,SS4,LA,F=DVS,K=DbC,F=A,K=/LA/Ldg,F={P}1,T={P}2,K=/LA/AccCde,F=BA  +0  =Period_this,K=/LA/Prd,E=1,O=/LA/BseAmt,",'[4]BS 95'!E42,$D43,$D43)</f>
        <v>#NAME?</v>
      </c>
      <c r="F43" s="517" t="e">
        <f>[3]!AG_SMLK("0,2,SS4,LA,F=DVS,K=DbC,F=A,K=/LA/Ldg,F={P}1,T={P}2,K=/LA/AccCde,F=BA  -3  =PERIOD_THIS,K=/LA/Prd,E=1,O=/LA/BseAmt,",'B01-BS'!F43,$D43,$D43)</f>
        <v>#NAME?</v>
      </c>
      <c r="G43" s="517">
        <v>0</v>
      </c>
      <c r="H43" s="103"/>
    </row>
    <row r="44" spans="1:9" ht="18" customHeight="1">
      <c r="A44" s="515" t="s">
        <v>55</v>
      </c>
      <c r="B44" s="513" t="s">
        <v>56</v>
      </c>
      <c r="C44" s="513" t="s">
        <v>57</v>
      </c>
      <c r="D44" s="516"/>
      <c r="E44" s="533">
        <f>SUM(E45:E46)</f>
        <v>7699577200</v>
      </c>
      <c r="F44" s="533">
        <f>SUM(F45:F46)</f>
        <v>8175051573</v>
      </c>
      <c r="G44" s="533">
        <f>SUM(G45:G46)</f>
        <v>8175051573</v>
      </c>
      <c r="H44" s="103"/>
      <c r="I44" s="132"/>
    </row>
    <row r="45" spans="1:9" ht="18" customHeight="1">
      <c r="A45" s="515" t="s">
        <v>232</v>
      </c>
      <c r="B45" s="513" t="s">
        <v>538</v>
      </c>
      <c r="C45" s="520"/>
      <c r="D45" s="516" t="s">
        <v>177</v>
      </c>
      <c r="E45" s="517">
        <v>15534880046</v>
      </c>
      <c r="F45" s="517">
        <v>15534880046</v>
      </c>
      <c r="G45" s="519">
        <v>15534880046</v>
      </c>
      <c r="H45" s="103"/>
      <c r="I45" s="132"/>
    </row>
    <row r="46" spans="1:9" ht="18" customHeight="1">
      <c r="A46" s="515" t="s">
        <v>53</v>
      </c>
      <c r="B46" s="513" t="s">
        <v>539</v>
      </c>
      <c r="C46" s="520"/>
      <c r="D46" s="534" t="s">
        <v>180</v>
      </c>
      <c r="E46" s="517">
        <v>-7835302846</v>
      </c>
      <c r="F46" s="517">
        <v>-7359828473</v>
      </c>
      <c r="G46" s="519">
        <v>-7359828473</v>
      </c>
      <c r="H46" s="103"/>
      <c r="I46" s="108"/>
    </row>
    <row r="47" spans="1:9" ht="18" customHeight="1">
      <c r="A47" s="515" t="s">
        <v>58</v>
      </c>
      <c r="B47" s="513" t="s">
        <v>59</v>
      </c>
      <c r="C47" s="520"/>
      <c r="D47" s="534" t="s">
        <v>181</v>
      </c>
      <c r="E47" s="517">
        <v>0</v>
      </c>
      <c r="F47" s="517">
        <v>35901723</v>
      </c>
      <c r="G47" s="535">
        <v>35901723</v>
      </c>
      <c r="H47" s="103"/>
      <c r="I47" s="77"/>
    </row>
    <row r="48" spans="1:9" s="105" customFormat="1" ht="18" customHeight="1">
      <c r="A48" s="511" t="s">
        <v>60</v>
      </c>
      <c r="B48" s="512" t="s">
        <v>61</v>
      </c>
      <c r="C48" s="513"/>
      <c r="D48" s="512"/>
      <c r="E48" s="533"/>
      <c r="F48" s="533"/>
      <c r="G48" s="525"/>
      <c r="H48" s="103"/>
      <c r="I48" s="103"/>
    </row>
    <row r="49" spans="1:8" ht="18" customHeight="1" hidden="1">
      <c r="A49" s="515" t="s">
        <v>232</v>
      </c>
      <c r="B49" s="513" t="s">
        <v>540</v>
      </c>
      <c r="C49" s="513"/>
      <c r="D49" s="513"/>
      <c r="E49" s="517"/>
      <c r="F49" s="517"/>
      <c r="G49" s="517"/>
      <c r="H49" s="103"/>
    </row>
    <row r="50" spans="1:8" ht="18" customHeight="1" hidden="1">
      <c r="A50" s="515" t="s">
        <v>53</v>
      </c>
      <c r="B50" s="513" t="s">
        <v>541</v>
      </c>
      <c r="C50" s="513"/>
      <c r="D50" s="513"/>
      <c r="E50" s="517"/>
      <c r="F50" s="517"/>
      <c r="G50" s="517"/>
      <c r="H50" s="103"/>
    </row>
    <row r="51" spans="1:9" s="105" customFormat="1" ht="18" customHeight="1">
      <c r="A51" s="511" t="s">
        <v>62</v>
      </c>
      <c r="B51" s="512" t="s">
        <v>63</v>
      </c>
      <c r="C51" s="513"/>
      <c r="D51" s="512"/>
      <c r="E51" s="533">
        <f>E52+E53+E54+E57+E58</f>
        <v>115464618346</v>
      </c>
      <c r="F51" s="533">
        <f>F52+F53+F54+F57+F58</f>
        <v>115464618346</v>
      </c>
      <c r="G51" s="533">
        <f>G52+G53+G54+G57+G58</f>
        <v>115464618346</v>
      </c>
      <c r="H51" s="103"/>
      <c r="I51" s="104"/>
    </row>
    <row r="52" spans="1:8" ht="18" customHeight="1" hidden="1">
      <c r="A52" s="515" t="s">
        <v>64</v>
      </c>
      <c r="B52" s="513" t="s">
        <v>65</v>
      </c>
      <c r="C52" s="513"/>
      <c r="D52" s="513"/>
      <c r="E52" s="517"/>
      <c r="F52" s="517"/>
      <c r="G52" s="517"/>
      <c r="H52" s="103"/>
    </row>
    <row r="53" spans="1:8" ht="18" customHeight="1" hidden="1">
      <c r="A53" s="515" t="s">
        <v>66</v>
      </c>
      <c r="B53" s="513" t="s">
        <v>67</v>
      </c>
      <c r="C53" s="513"/>
      <c r="D53" s="513"/>
      <c r="E53" s="517"/>
      <c r="F53" s="517"/>
      <c r="G53" s="517"/>
      <c r="H53" s="103"/>
    </row>
    <row r="54" spans="1:8" ht="18" customHeight="1">
      <c r="A54" s="515" t="s">
        <v>68</v>
      </c>
      <c r="B54" s="513" t="s">
        <v>69</v>
      </c>
      <c r="C54" s="513"/>
      <c r="D54" s="513"/>
      <c r="E54" s="517">
        <f>SUM(E55:E56)</f>
        <v>25779654168</v>
      </c>
      <c r="F54" s="517">
        <f>SUM(F55:F56)</f>
        <v>25779654168</v>
      </c>
      <c r="G54" s="517">
        <f>SUM(G55:G56)</f>
        <v>25779654168</v>
      </c>
      <c r="H54" s="103"/>
    </row>
    <row r="55" spans="1:8" ht="18" customHeight="1">
      <c r="A55" s="515" t="s">
        <v>70</v>
      </c>
      <c r="B55" s="513" t="s">
        <v>71</v>
      </c>
      <c r="C55" s="513"/>
      <c r="D55" s="513" t="s">
        <v>663</v>
      </c>
      <c r="E55" s="517">
        <v>25779654168</v>
      </c>
      <c r="F55" s="517">
        <v>25779654168</v>
      </c>
      <c r="G55" s="519">
        <v>25779654168</v>
      </c>
      <c r="H55" s="103"/>
    </row>
    <row r="56" spans="1:8" ht="18" customHeight="1" hidden="1">
      <c r="A56" s="515" t="s">
        <v>72</v>
      </c>
      <c r="B56" s="513" t="s">
        <v>73</v>
      </c>
      <c r="C56" s="513"/>
      <c r="D56" s="513"/>
      <c r="E56" s="517"/>
      <c r="F56" s="517"/>
      <c r="G56" s="519"/>
      <c r="H56" s="103"/>
    </row>
    <row r="57" spans="1:8" ht="18" customHeight="1">
      <c r="A57" s="515" t="s">
        <v>74</v>
      </c>
      <c r="B57" s="513" t="s">
        <v>75</v>
      </c>
      <c r="C57" s="513" t="s">
        <v>201</v>
      </c>
      <c r="D57" s="513" t="s">
        <v>662</v>
      </c>
      <c r="E57" s="517">
        <v>121113962800</v>
      </c>
      <c r="F57" s="517">
        <v>121113962800</v>
      </c>
      <c r="G57" s="519">
        <v>121113962800</v>
      </c>
      <c r="H57" s="103"/>
    </row>
    <row r="58" spans="1:8" ht="18" customHeight="1">
      <c r="A58" s="515" t="s">
        <v>76</v>
      </c>
      <c r="B58" s="513" t="s">
        <v>77</v>
      </c>
      <c r="C58" s="513"/>
      <c r="D58" s="516" t="s">
        <v>164</v>
      </c>
      <c r="E58" s="517">
        <v>-31428998622</v>
      </c>
      <c r="F58" s="517">
        <v>-31428998622</v>
      </c>
      <c r="G58" s="519">
        <f>-20077791102-11351207520</f>
        <v>-31428998622</v>
      </c>
      <c r="H58" s="103"/>
    </row>
    <row r="59" spans="1:9" s="105" customFormat="1" ht="18" customHeight="1">
      <c r="A59" s="511" t="s">
        <v>595</v>
      </c>
      <c r="B59" s="512" t="s">
        <v>596</v>
      </c>
      <c r="C59" s="513"/>
      <c r="D59" s="512"/>
      <c r="E59" s="514">
        <f>SUM(E60:E63)</f>
        <v>5989682785</v>
      </c>
      <c r="F59" s="514">
        <f>SUM(F60:F63)</f>
        <v>6089835512</v>
      </c>
      <c r="G59" s="514">
        <f>SUM(G60:G63)</f>
        <v>6089835512</v>
      </c>
      <c r="H59" s="103"/>
      <c r="I59" s="104"/>
    </row>
    <row r="60" spans="1:8" ht="15" customHeight="1">
      <c r="A60" s="515" t="s">
        <v>597</v>
      </c>
      <c r="B60" s="513" t="s">
        <v>598</v>
      </c>
      <c r="C60" s="513" t="s">
        <v>599</v>
      </c>
      <c r="D60" s="516" t="s">
        <v>182</v>
      </c>
      <c r="E60" s="517">
        <v>157779449</v>
      </c>
      <c r="F60" s="517">
        <v>252932176</v>
      </c>
      <c r="G60" s="519">
        <v>252932176</v>
      </c>
      <c r="H60" s="103"/>
    </row>
    <row r="61" spans="1:8" ht="17.25" customHeight="1" hidden="1">
      <c r="A61" s="515" t="s">
        <v>601</v>
      </c>
      <c r="B61" s="513" t="s">
        <v>602</v>
      </c>
      <c r="C61" s="513" t="s">
        <v>603</v>
      </c>
      <c r="D61" s="513"/>
      <c r="E61" s="517"/>
      <c r="F61" s="517"/>
      <c r="G61" s="519"/>
      <c r="H61" s="103">
        <f>H25+H60</f>
        <v>0</v>
      </c>
    </row>
    <row r="62" spans="1:8" ht="18" customHeight="1">
      <c r="A62" s="515" t="s">
        <v>604</v>
      </c>
      <c r="B62" s="513" t="s">
        <v>605</v>
      </c>
      <c r="C62" s="513" t="s">
        <v>606</v>
      </c>
      <c r="D62" s="516" t="s">
        <v>183</v>
      </c>
      <c r="E62" s="517">
        <v>4999856776</v>
      </c>
      <c r="F62" s="517">
        <v>4999856776</v>
      </c>
      <c r="G62" s="519">
        <v>4999856776</v>
      </c>
      <c r="H62" s="103"/>
    </row>
    <row r="63" spans="1:8" ht="18" customHeight="1">
      <c r="A63" s="536" t="s">
        <v>607</v>
      </c>
      <c r="B63" s="537" t="s">
        <v>608</v>
      </c>
      <c r="C63" s="538"/>
      <c r="D63" s="538" t="s">
        <v>184</v>
      </c>
      <c r="E63" s="539">
        <v>832046560</v>
      </c>
      <c r="F63" s="539">
        <v>837046560</v>
      </c>
      <c r="G63" s="540">
        <v>837046560</v>
      </c>
      <c r="H63" s="103"/>
    </row>
    <row r="64" spans="1:9" ht="22.5" customHeight="1">
      <c r="A64" s="137" t="s">
        <v>609</v>
      </c>
      <c r="B64" s="137" t="s">
        <v>610</v>
      </c>
      <c r="C64" s="498"/>
      <c r="D64" s="498"/>
      <c r="E64" s="499">
        <f>E30+E9</f>
        <v>208627270675</v>
      </c>
      <c r="F64" s="499">
        <f>F30+F9</f>
        <v>211894802368</v>
      </c>
      <c r="G64" s="499">
        <f>G30+G9</f>
        <v>211894802368</v>
      </c>
      <c r="H64" s="103"/>
      <c r="I64" s="108"/>
    </row>
    <row r="65" spans="1:8" ht="0.75" customHeight="1" hidden="1">
      <c r="A65" s="494"/>
      <c r="B65" s="496"/>
      <c r="C65" s="496"/>
      <c r="D65" s="496"/>
      <c r="E65" s="500"/>
      <c r="F65" s="500"/>
      <c r="G65" s="501"/>
      <c r="H65" s="103"/>
    </row>
    <row r="66" spans="1:9" ht="30.75" customHeight="1">
      <c r="A66" s="138" t="s">
        <v>611</v>
      </c>
      <c r="B66" s="135" t="s">
        <v>193</v>
      </c>
      <c r="C66" s="136" t="s">
        <v>194</v>
      </c>
      <c r="D66" s="136" t="s">
        <v>194</v>
      </c>
      <c r="E66" s="137" t="s">
        <v>820</v>
      </c>
      <c r="F66" s="137" t="s">
        <v>593</v>
      </c>
      <c r="G66" s="137" t="s">
        <v>664</v>
      </c>
      <c r="H66" s="103"/>
      <c r="I66" s="108"/>
    </row>
    <row r="67" spans="1:7" ht="15" customHeight="1">
      <c r="A67" s="502">
        <v>1</v>
      </c>
      <c r="B67" s="502">
        <v>2</v>
      </c>
      <c r="C67" s="502">
        <v>3</v>
      </c>
      <c r="D67" s="502">
        <v>3</v>
      </c>
      <c r="E67" s="503">
        <v>4</v>
      </c>
      <c r="F67" s="503">
        <v>5</v>
      </c>
      <c r="G67" s="504">
        <v>4</v>
      </c>
    </row>
    <row r="68" spans="1:9" s="105" customFormat="1" ht="18" customHeight="1">
      <c r="A68" s="541" t="s">
        <v>612</v>
      </c>
      <c r="B68" s="508" t="s">
        <v>613</v>
      </c>
      <c r="C68" s="542"/>
      <c r="D68" s="542"/>
      <c r="E68" s="510">
        <f>E69+E85</f>
        <v>12943939672</v>
      </c>
      <c r="F68" s="510">
        <f>F69+F85</f>
        <v>13764593312</v>
      </c>
      <c r="G68" s="510">
        <f>G69+G85</f>
        <v>13764593312</v>
      </c>
      <c r="H68" s="103"/>
      <c r="I68" s="104"/>
    </row>
    <row r="69" spans="1:9" s="105" customFormat="1" ht="18" customHeight="1">
      <c r="A69" s="511" t="s">
        <v>614</v>
      </c>
      <c r="B69" s="512" t="s">
        <v>615</v>
      </c>
      <c r="C69" s="512"/>
      <c r="D69" s="512"/>
      <c r="E69" s="532">
        <f>SUM(E70:E84)</f>
        <v>12943939672</v>
      </c>
      <c r="F69" s="532">
        <f>SUM(F70:F84)</f>
        <v>13764593312</v>
      </c>
      <c r="G69" s="532">
        <f>SUM(G70:G84)</f>
        <v>13764593312</v>
      </c>
      <c r="H69" s="103"/>
      <c r="I69" s="104"/>
    </row>
    <row r="70" spans="1:8" ht="18" customHeight="1">
      <c r="A70" s="515" t="s">
        <v>616</v>
      </c>
      <c r="B70" s="513" t="s">
        <v>542</v>
      </c>
      <c r="C70" s="513"/>
      <c r="D70" s="513" t="s">
        <v>185</v>
      </c>
      <c r="E70" s="517">
        <v>0</v>
      </c>
      <c r="F70" s="517">
        <v>0</v>
      </c>
      <c r="G70" s="519">
        <v>0</v>
      </c>
      <c r="H70" s="103"/>
    </row>
    <row r="71" spans="1:8" ht="18" customHeight="1">
      <c r="A71" s="515" t="s">
        <v>617</v>
      </c>
      <c r="B71" s="513" t="s">
        <v>618</v>
      </c>
      <c r="C71" s="513"/>
      <c r="D71" s="513" t="s">
        <v>113</v>
      </c>
      <c r="E71" s="517">
        <v>18850000</v>
      </c>
      <c r="F71" s="517">
        <v>18850000</v>
      </c>
      <c r="G71" s="519">
        <v>18850000</v>
      </c>
      <c r="H71" s="103"/>
    </row>
    <row r="72" spans="1:8" ht="18" customHeight="1">
      <c r="A72" s="515" t="s">
        <v>619</v>
      </c>
      <c r="B72" s="513" t="s">
        <v>620</v>
      </c>
      <c r="C72" s="513"/>
      <c r="D72" s="516" t="s">
        <v>42</v>
      </c>
      <c r="E72" s="517">
        <v>0</v>
      </c>
      <c r="F72" s="517">
        <v>0</v>
      </c>
      <c r="G72" s="519">
        <v>0</v>
      </c>
      <c r="H72" s="103"/>
    </row>
    <row r="73" spans="1:8" ht="18" customHeight="1">
      <c r="A73" s="515" t="s">
        <v>621</v>
      </c>
      <c r="B73" s="513" t="s">
        <v>622</v>
      </c>
      <c r="C73" s="513" t="s">
        <v>623</v>
      </c>
      <c r="D73" s="516" t="s">
        <v>186</v>
      </c>
      <c r="E73" s="517">
        <v>49886343</v>
      </c>
      <c r="F73" s="517">
        <v>84291198</v>
      </c>
      <c r="G73" s="519">
        <v>84291198</v>
      </c>
      <c r="H73" s="103"/>
    </row>
    <row r="74" spans="1:8" ht="18" customHeight="1">
      <c r="A74" s="515" t="s">
        <v>624</v>
      </c>
      <c r="B74" s="513" t="s">
        <v>348</v>
      </c>
      <c r="C74" s="513"/>
      <c r="D74" s="516" t="s">
        <v>187</v>
      </c>
      <c r="E74" s="517">
        <v>0</v>
      </c>
      <c r="F74" s="517">
        <v>0</v>
      </c>
      <c r="G74" s="519">
        <v>0</v>
      </c>
      <c r="H74" s="103"/>
    </row>
    <row r="75" spans="1:8" ht="18" customHeight="1">
      <c r="A75" s="515" t="s">
        <v>625</v>
      </c>
      <c r="B75" s="513" t="s">
        <v>626</v>
      </c>
      <c r="C75" s="513" t="s">
        <v>627</v>
      </c>
      <c r="D75" s="516" t="s">
        <v>188</v>
      </c>
      <c r="E75" s="517">
        <v>574214503</v>
      </c>
      <c r="F75" s="517">
        <v>297676003</v>
      </c>
      <c r="G75" s="519">
        <v>297676003</v>
      </c>
      <c r="H75" s="103"/>
    </row>
    <row r="76" spans="1:8" ht="18" customHeight="1" hidden="1">
      <c r="A76" s="515" t="s">
        <v>628</v>
      </c>
      <c r="B76" s="513" t="s">
        <v>629</v>
      </c>
      <c r="C76" s="513"/>
      <c r="D76" s="516" t="s">
        <v>35</v>
      </c>
      <c r="E76" s="517">
        <v>0</v>
      </c>
      <c r="F76" s="517">
        <v>0</v>
      </c>
      <c r="G76" s="519">
        <v>0</v>
      </c>
      <c r="H76" s="103"/>
    </row>
    <row r="77" spans="1:9" ht="18" customHeight="1">
      <c r="A77" s="515" t="s">
        <v>697</v>
      </c>
      <c r="B77" s="513">
        <v>319</v>
      </c>
      <c r="C77" s="513" t="s">
        <v>633</v>
      </c>
      <c r="D77" s="515" t="s">
        <v>843</v>
      </c>
      <c r="E77" s="517">
        <v>461321342</v>
      </c>
      <c r="F77" s="517">
        <v>421955880</v>
      </c>
      <c r="G77" s="519">
        <v>421955880</v>
      </c>
      <c r="H77" s="78"/>
      <c r="I77" s="108"/>
    </row>
    <row r="78" spans="1:8" ht="15.75" customHeight="1">
      <c r="A78" s="515" t="s">
        <v>698</v>
      </c>
      <c r="B78" s="513" t="s">
        <v>632</v>
      </c>
      <c r="C78" s="513"/>
      <c r="D78" s="513" t="s">
        <v>31</v>
      </c>
      <c r="E78" s="517">
        <v>11225781799</v>
      </c>
      <c r="F78" s="517">
        <v>12939171766</v>
      </c>
      <c r="G78" s="519">
        <v>12939171766</v>
      </c>
      <c r="H78" s="103"/>
    </row>
    <row r="79" spans="1:8" ht="18" customHeight="1">
      <c r="A79" s="515" t="s">
        <v>699</v>
      </c>
      <c r="B79" s="513" t="s">
        <v>543</v>
      </c>
      <c r="C79" s="520"/>
      <c r="D79" s="520" t="s">
        <v>694</v>
      </c>
      <c r="E79" s="517">
        <v>612696420</v>
      </c>
      <c r="F79" s="517">
        <v>1459200</v>
      </c>
      <c r="G79" s="519">
        <v>1459200</v>
      </c>
      <c r="H79" s="103"/>
    </row>
    <row r="80" spans="1:8" ht="18" customHeight="1" hidden="1">
      <c r="A80" s="515" t="s">
        <v>700</v>
      </c>
      <c r="B80" s="513" t="s">
        <v>544</v>
      </c>
      <c r="C80" s="513"/>
      <c r="D80" s="516" t="s">
        <v>36</v>
      </c>
      <c r="E80" s="517">
        <v>0</v>
      </c>
      <c r="F80" s="517">
        <v>0</v>
      </c>
      <c r="G80" s="519">
        <v>0</v>
      </c>
      <c r="H80" s="103"/>
    </row>
    <row r="81" spans="1:8" ht="17.25" customHeight="1">
      <c r="A81" s="515" t="s">
        <v>701</v>
      </c>
      <c r="B81" s="513">
        <v>323</v>
      </c>
      <c r="C81" s="520"/>
      <c r="D81" s="520" t="s">
        <v>32</v>
      </c>
      <c r="E81" s="517">
        <v>1189265</v>
      </c>
      <c r="F81" s="517">
        <v>1189265</v>
      </c>
      <c r="G81" s="519">
        <v>1189265</v>
      </c>
      <c r="H81" s="108"/>
    </row>
    <row r="82" spans="1:8" ht="18" customHeight="1" hidden="1">
      <c r="A82" s="515" t="s">
        <v>702</v>
      </c>
      <c r="B82" s="513">
        <v>327</v>
      </c>
      <c r="C82" s="520"/>
      <c r="D82" s="520"/>
      <c r="E82" s="517"/>
      <c r="F82" s="517"/>
      <c r="G82" s="519"/>
      <c r="H82" s="103">
        <f>54584390761-14990300000</f>
        <v>39594090761</v>
      </c>
    </row>
    <row r="83" spans="1:8" ht="18" customHeight="1">
      <c r="A83" s="515" t="s">
        <v>704</v>
      </c>
      <c r="B83" s="513">
        <v>328</v>
      </c>
      <c r="C83" s="520"/>
      <c r="D83" s="534" t="s">
        <v>160</v>
      </c>
      <c r="E83" s="517">
        <v>0</v>
      </c>
      <c r="F83" s="517"/>
      <c r="G83" s="519">
        <v>0</v>
      </c>
      <c r="H83" s="103"/>
    </row>
    <row r="84" spans="1:8" ht="18" customHeight="1" hidden="1">
      <c r="A84" s="515" t="s">
        <v>703</v>
      </c>
      <c r="B84" s="513" t="s">
        <v>634</v>
      </c>
      <c r="C84" s="520"/>
      <c r="D84" s="520"/>
      <c r="E84" s="517"/>
      <c r="F84" s="517"/>
      <c r="G84" s="517"/>
      <c r="H84" s="103">
        <f>54584390761-14990300000</f>
        <v>39594090761</v>
      </c>
    </row>
    <row r="85" spans="1:9" s="105" customFormat="1" ht="14.25" customHeight="1">
      <c r="A85" s="511" t="s">
        <v>635</v>
      </c>
      <c r="B85" s="512" t="s">
        <v>636</v>
      </c>
      <c r="C85" s="512"/>
      <c r="D85" s="512"/>
      <c r="E85" s="532">
        <v>0</v>
      </c>
      <c r="F85" s="532">
        <v>0</v>
      </c>
      <c r="G85" s="532">
        <f>SUM(G86:G95)</f>
        <v>0</v>
      </c>
      <c r="H85" s="103"/>
      <c r="I85" s="104"/>
    </row>
    <row r="86" spans="1:8" ht="18" customHeight="1" hidden="1">
      <c r="A86" s="515" t="s">
        <v>637</v>
      </c>
      <c r="B86" s="513" t="s">
        <v>545</v>
      </c>
      <c r="C86" s="513"/>
      <c r="D86" s="513"/>
      <c r="E86" s="517"/>
      <c r="F86" s="517"/>
      <c r="G86" s="517"/>
      <c r="H86" s="103">
        <f>H77-H84</f>
        <v>-39594090761</v>
      </c>
    </row>
    <row r="87" spans="1:8" ht="18" customHeight="1" hidden="1">
      <c r="A87" s="515" t="s">
        <v>291</v>
      </c>
      <c r="B87" s="513" t="s">
        <v>349</v>
      </c>
      <c r="C87" s="513" t="s">
        <v>292</v>
      </c>
      <c r="D87" s="513"/>
      <c r="E87" s="517"/>
      <c r="F87" s="517"/>
      <c r="G87" s="517"/>
      <c r="H87" s="103"/>
    </row>
    <row r="88" spans="1:9" ht="18" customHeight="1">
      <c r="A88" s="515" t="s">
        <v>293</v>
      </c>
      <c r="B88" s="513" t="s">
        <v>546</v>
      </c>
      <c r="C88" s="513"/>
      <c r="D88" s="513" t="s">
        <v>223</v>
      </c>
      <c r="E88" s="517">
        <v>0</v>
      </c>
      <c r="F88" s="517">
        <v>0</v>
      </c>
      <c r="G88" s="519">
        <v>0</v>
      </c>
      <c r="H88" s="103"/>
      <c r="I88" s="108"/>
    </row>
    <row r="89" spans="1:8" ht="18" customHeight="1" hidden="1">
      <c r="A89" s="515" t="s">
        <v>294</v>
      </c>
      <c r="B89" s="513" t="s">
        <v>547</v>
      </c>
      <c r="C89" s="513" t="s">
        <v>295</v>
      </c>
      <c r="D89" s="513"/>
      <c r="E89" s="517"/>
      <c r="F89" s="517"/>
      <c r="G89" s="517"/>
      <c r="H89" s="103"/>
    </row>
    <row r="90" spans="1:8" ht="18" customHeight="1" hidden="1">
      <c r="A90" s="515" t="s">
        <v>296</v>
      </c>
      <c r="B90" s="513" t="s">
        <v>548</v>
      </c>
      <c r="C90" s="513" t="s">
        <v>603</v>
      </c>
      <c r="D90" s="513"/>
      <c r="E90" s="517"/>
      <c r="F90" s="517"/>
      <c r="G90" s="517"/>
      <c r="H90" s="103"/>
    </row>
    <row r="91" spans="1:8" ht="18" customHeight="1" hidden="1">
      <c r="A91" s="515" t="s">
        <v>297</v>
      </c>
      <c r="B91" s="513" t="s">
        <v>549</v>
      </c>
      <c r="C91" s="520"/>
      <c r="D91" s="520"/>
      <c r="E91" s="517"/>
      <c r="F91" s="517"/>
      <c r="G91" s="517"/>
      <c r="H91" s="103"/>
    </row>
    <row r="92" spans="1:8" ht="18" customHeight="1" hidden="1">
      <c r="A92" s="515" t="s">
        <v>298</v>
      </c>
      <c r="B92" s="513" t="s">
        <v>299</v>
      </c>
      <c r="C92" s="520"/>
      <c r="D92" s="520"/>
      <c r="E92" s="517"/>
      <c r="F92" s="517"/>
      <c r="G92" s="517"/>
      <c r="H92" s="103"/>
    </row>
    <row r="93" spans="1:8" ht="18" customHeight="1" hidden="1">
      <c r="A93" s="515" t="s">
        <v>705</v>
      </c>
      <c r="B93" s="513">
        <v>338</v>
      </c>
      <c r="C93" s="520"/>
      <c r="D93" s="534" t="s">
        <v>160</v>
      </c>
      <c r="E93" s="517"/>
      <c r="F93" s="517"/>
      <c r="G93" s="517"/>
      <c r="H93" s="103"/>
    </row>
    <row r="94" spans="1:8" ht="18" customHeight="1" hidden="1">
      <c r="A94" s="515" t="s">
        <v>706</v>
      </c>
      <c r="B94" s="513">
        <v>339</v>
      </c>
      <c r="C94" s="520"/>
      <c r="D94" s="534"/>
      <c r="E94" s="517"/>
      <c r="F94" s="517"/>
      <c r="G94" s="517"/>
      <c r="H94" s="103"/>
    </row>
    <row r="95" spans="1:8" ht="18" customHeight="1" hidden="1">
      <c r="A95" s="515" t="s">
        <v>707</v>
      </c>
      <c r="B95" s="513">
        <v>359</v>
      </c>
      <c r="C95" s="520"/>
      <c r="D95" s="520"/>
      <c r="E95" s="517"/>
      <c r="F95" s="517"/>
      <c r="G95" s="517"/>
      <c r="H95" s="103"/>
    </row>
    <row r="96" spans="1:9" s="105" customFormat="1" ht="18" customHeight="1">
      <c r="A96" s="543" t="s">
        <v>300</v>
      </c>
      <c r="B96" s="531" t="s">
        <v>301</v>
      </c>
      <c r="C96" s="512"/>
      <c r="D96" s="512"/>
      <c r="E96" s="524">
        <f>E97+E108</f>
        <v>195683331003</v>
      </c>
      <c r="F96" s="524">
        <f>F97+F108</f>
        <v>198130209056</v>
      </c>
      <c r="G96" s="524">
        <f>G97+G108</f>
        <v>198130209056</v>
      </c>
      <c r="H96" s="103"/>
      <c r="I96" s="104"/>
    </row>
    <row r="97" spans="1:9" s="105" customFormat="1" ht="17.25" customHeight="1">
      <c r="A97" s="511" t="s">
        <v>302</v>
      </c>
      <c r="B97" s="512" t="s">
        <v>303</v>
      </c>
      <c r="C97" s="513" t="s">
        <v>304</v>
      </c>
      <c r="D97" s="512"/>
      <c r="E97" s="514">
        <f>SUM(E98:E107)</f>
        <v>195683331003</v>
      </c>
      <c r="F97" s="514">
        <f>SUM(F98:F107)</f>
        <v>198130209056</v>
      </c>
      <c r="G97" s="514">
        <f>SUM(G98:G107)</f>
        <v>198130209056</v>
      </c>
      <c r="H97" s="103"/>
      <c r="I97" s="104"/>
    </row>
    <row r="98" spans="1:8" ht="18" customHeight="1">
      <c r="A98" s="515" t="s">
        <v>305</v>
      </c>
      <c r="B98" s="513" t="s">
        <v>550</v>
      </c>
      <c r="C98" s="520"/>
      <c r="D98" s="520" t="s">
        <v>37</v>
      </c>
      <c r="E98" s="517">
        <v>250000000000</v>
      </c>
      <c r="F98" s="517">
        <v>250000000000</v>
      </c>
      <c r="G98" s="519">
        <v>250000000000</v>
      </c>
      <c r="H98" s="103"/>
    </row>
    <row r="99" spans="1:8" ht="18.75" customHeight="1">
      <c r="A99" s="515" t="s">
        <v>306</v>
      </c>
      <c r="B99" s="513" t="s">
        <v>551</v>
      </c>
      <c r="C99" s="520"/>
      <c r="D99" s="534" t="s">
        <v>38</v>
      </c>
      <c r="E99" s="517">
        <v>138575000000</v>
      </c>
      <c r="F99" s="517">
        <v>138575000000</v>
      </c>
      <c r="G99" s="519">
        <v>138575000000</v>
      </c>
      <c r="H99" s="103"/>
    </row>
    <row r="100" spans="1:8" ht="18" customHeight="1" hidden="1">
      <c r="A100" s="515" t="s">
        <v>307</v>
      </c>
      <c r="B100" s="513" t="s">
        <v>552</v>
      </c>
      <c r="C100" s="520"/>
      <c r="D100" s="520"/>
      <c r="E100" s="517"/>
      <c r="F100" s="517"/>
      <c r="G100" s="519"/>
      <c r="H100" s="103"/>
    </row>
    <row r="101" spans="1:8" ht="18" customHeight="1" hidden="1">
      <c r="A101" s="515" t="s">
        <v>308</v>
      </c>
      <c r="B101" s="513" t="s">
        <v>553</v>
      </c>
      <c r="C101" s="520"/>
      <c r="D101" s="520"/>
      <c r="E101" s="517"/>
      <c r="F101" s="517"/>
      <c r="G101" s="519"/>
      <c r="H101" s="103"/>
    </row>
    <row r="102" spans="1:8" ht="18" customHeight="1" hidden="1">
      <c r="A102" s="515" t="s">
        <v>309</v>
      </c>
      <c r="B102" s="513" t="s">
        <v>554</v>
      </c>
      <c r="C102" s="520"/>
      <c r="D102" s="534" t="s">
        <v>39</v>
      </c>
      <c r="E102" s="517">
        <v>0</v>
      </c>
      <c r="F102" s="517">
        <v>0</v>
      </c>
      <c r="G102" s="519">
        <v>0</v>
      </c>
      <c r="H102" s="103"/>
    </row>
    <row r="103" spans="1:8" ht="18" customHeight="1" hidden="1">
      <c r="A103" s="515" t="s">
        <v>310</v>
      </c>
      <c r="B103" s="513" t="s">
        <v>311</v>
      </c>
      <c r="C103" s="520"/>
      <c r="D103" s="534" t="s">
        <v>40</v>
      </c>
      <c r="E103" s="517">
        <v>0</v>
      </c>
      <c r="F103" s="517">
        <v>0</v>
      </c>
      <c r="G103" s="519">
        <v>0</v>
      </c>
      <c r="H103" s="103"/>
    </row>
    <row r="104" spans="1:8" ht="18" customHeight="1" hidden="1">
      <c r="A104" s="515" t="s">
        <v>312</v>
      </c>
      <c r="B104" s="513" t="s">
        <v>313</v>
      </c>
      <c r="C104" s="520"/>
      <c r="D104" s="534" t="s">
        <v>41</v>
      </c>
      <c r="E104" s="517">
        <v>0</v>
      </c>
      <c r="F104" s="517">
        <v>0</v>
      </c>
      <c r="G104" s="519">
        <v>0</v>
      </c>
      <c r="H104" s="103"/>
    </row>
    <row r="105" spans="1:8" ht="18" customHeight="1">
      <c r="A105" s="515" t="s">
        <v>839</v>
      </c>
      <c r="B105" s="513" t="s">
        <v>555</v>
      </c>
      <c r="C105" s="520"/>
      <c r="D105" s="534" t="s">
        <v>841</v>
      </c>
      <c r="E105" s="517">
        <v>4237404755</v>
      </c>
      <c r="F105" s="517">
        <v>4237404755</v>
      </c>
      <c r="G105" s="519">
        <v>4237404755</v>
      </c>
      <c r="H105" s="103"/>
    </row>
    <row r="106" spans="1:8" ht="16.5" customHeight="1">
      <c r="A106" s="515" t="s">
        <v>840</v>
      </c>
      <c r="B106" s="513" t="s">
        <v>556</v>
      </c>
      <c r="C106" s="520"/>
      <c r="D106" s="534" t="s">
        <v>842</v>
      </c>
      <c r="E106" s="517">
        <v>3562404755</v>
      </c>
      <c r="F106" s="517">
        <v>3562404755</v>
      </c>
      <c r="G106" s="519">
        <v>3562404755</v>
      </c>
      <c r="H106" s="103"/>
    </row>
    <row r="107" spans="1:10" ht="19.5" customHeight="1">
      <c r="A107" s="544" t="s">
        <v>314</v>
      </c>
      <c r="B107" s="545" t="s">
        <v>315</v>
      </c>
      <c r="C107" s="546"/>
      <c r="D107" s="546" t="s">
        <v>592</v>
      </c>
      <c r="E107" s="547">
        <v>-200691478507</v>
      </c>
      <c r="F107" s="547">
        <v>-198244600454</v>
      </c>
      <c r="G107" s="540">
        <f>-186893392934-11351207520</f>
        <v>-198244600454</v>
      </c>
      <c r="H107" s="103">
        <f>G107-E107</f>
        <v>2446878053</v>
      </c>
      <c r="I107" s="109"/>
      <c r="J107" s="130"/>
    </row>
    <row r="108" spans="1:9" s="105" customFormat="1" ht="18" customHeight="1" hidden="1">
      <c r="A108" s="494"/>
      <c r="B108" s="495"/>
      <c r="C108" s="505"/>
      <c r="D108" s="505"/>
      <c r="E108" s="497"/>
      <c r="F108" s="497"/>
      <c r="G108" s="497"/>
      <c r="H108" s="103"/>
      <c r="I108" s="129"/>
    </row>
    <row r="109" spans="1:9" s="105" customFormat="1" ht="23.25" customHeight="1">
      <c r="A109" s="506" t="s">
        <v>588</v>
      </c>
      <c r="B109" s="137" t="s">
        <v>316</v>
      </c>
      <c r="C109" s="498"/>
      <c r="D109" s="498"/>
      <c r="E109" s="499">
        <f>E96+E68</f>
        <v>208627270675</v>
      </c>
      <c r="F109" s="499">
        <f>F96+F68</f>
        <v>211894802368</v>
      </c>
      <c r="G109" s="499">
        <f>G96+G68</f>
        <v>211894802368</v>
      </c>
      <c r="H109" s="103">
        <f>E64-E109</f>
        <v>0</v>
      </c>
      <c r="I109" s="103"/>
    </row>
    <row r="110" spans="1:8" ht="7.5" customHeight="1">
      <c r="A110" s="110"/>
      <c r="B110" s="110"/>
      <c r="C110" s="110"/>
      <c r="D110" s="111"/>
      <c r="E110" s="64"/>
      <c r="F110" s="64"/>
      <c r="G110" s="64"/>
      <c r="H110" s="103"/>
    </row>
    <row r="111" spans="1:7" ht="15" customHeight="1" hidden="1" outlineLevel="1">
      <c r="A111" s="112" t="s">
        <v>0</v>
      </c>
      <c r="B111" s="44"/>
      <c r="C111" s="44"/>
      <c r="D111" s="44"/>
      <c r="E111" s="44"/>
      <c r="F111" s="64" t="e">
        <f>+F110-#REF!</f>
        <v>#REF!</v>
      </c>
      <c r="G111" s="64" t="e">
        <f>+G110-#REF!</f>
        <v>#REF!</v>
      </c>
    </row>
    <row r="112" spans="1:7" ht="15" customHeight="1" hidden="1" outlineLevel="1" thickBot="1">
      <c r="A112" s="76"/>
      <c r="B112" s="44"/>
      <c r="C112" s="44"/>
      <c r="D112" s="44"/>
      <c r="E112" s="44"/>
      <c r="F112" s="64" t="e">
        <f>+F111-#REF!</f>
        <v>#REF!</v>
      </c>
      <c r="G112" s="64" t="e">
        <f>+G111-#REF!</f>
        <v>#REF!</v>
      </c>
    </row>
    <row r="113" spans="1:7" ht="15" customHeight="1" hidden="1" outlineLevel="1">
      <c r="A113" s="802" t="s">
        <v>1</v>
      </c>
      <c r="B113" s="114" t="s">
        <v>2</v>
      </c>
      <c r="C113" s="114"/>
      <c r="D113" s="113" t="s">
        <v>3</v>
      </c>
      <c r="F113" s="64" t="e">
        <f>+F112-#REF!</f>
        <v>#REF!</v>
      </c>
      <c r="G113" s="64" t="e">
        <f>+G112-#REF!</f>
        <v>#REF!</v>
      </c>
    </row>
    <row r="114" spans="1:7" ht="15" customHeight="1" hidden="1" outlineLevel="1" thickBot="1">
      <c r="A114" s="803"/>
      <c r="B114" s="116" t="s">
        <v>3</v>
      </c>
      <c r="C114" s="116"/>
      <c r="D114" s="115" t="s">
        <v>4</v>
      </c>
      <c r="F114" s="64" t="e">
        <f>+F113-#REF!</f>
        <v>#REF!</v>
      </c>
      <c r="G114" s="64" t="e">
        <f>+G113-#REF!</f>
        <v>#REF!</v>
      </c>
    </row>
    <row r="115" spans="1:7" ht="15" customHeight="1" hidden="1" outlineLevel="1" thickBot="1">
      <c r="A115" s="115" t="s">
        <v>562</v>
      </c>
      <c r="B115" s="116" t="s">
        <v>563</v>
      </c>
      <c r="C115" s="116"/>
      <c r="D115" s="115" t="s">
        <v>557</v>
      </c>
      <c r="F115" s="64" t="e">
        <f>+F114-#REF!</f>
        <v>#REF!</v>
      </c>
      <c r="G115" s="64" t="e">
        <f>+G114-#REF!</f>
        <v>#REF!</v>
      </c>
    </row>
    <row r="116" spans="1:7" ht="15" customHeight="1" hidden="1" outlineLevel="1">
      <c r="A116" s="106" t="s">
        <v>5</v>
      </c>
      <c r="B116" s="84" t="s">
        <v>6</v>
      </c>
      <c r="C116" s="84"/>
      <c r="D116" s="36" t="e">
        <f>SUMIF(#REF!,'B01-BS'!#REF!,#REF!)</f>
        <v>#REF!</v>
      </c>
      <c r="F116" s="64" t="e">
        <f>+F115-#REF!</f>
        <v>#REF!</v>
      </c>
      <c r="G116" s="64" t="e">
        <f>+G115-#REF!</f>
        <v>#REF!</v>
      </c>
    </row>
    <row r="117" spans="1:7" ht="15" customHeight="1" hidden="1" outlineLevel="1">
      <c r="A117" s="106" t="s">
        <v>7</v>
      </c>
      <c r="B117" s="84" t="s">
        <v>8</v>
      </c>
      <c r="C117" s="84"/>
      <c r="D117" s="36" t="e">
        <f>SUMIF(#REF!,'B01-BS'!#REF!,#REF!)</f>
        <v>#REF!</v>
      </c>
      <c r="F117" s="64" t="e">
        <f>+F116-#REF!</f>
        <v>#REF!</v>
      </c>
      <c r="G117" s="64" t="e">
        <f>+G116-#REF!</f>
        <v>#REF!</v>
      </c>
    </row>
    <row r="118" spans="1:7" ht="15" customHeight="1" hidden="1" outlineLevel="1">
      <c r="A118" s="106" t="s">
        <v>9</v>
      </c>
      <c r="B118" s="84" t="s">
        <v>10</v>
      </c>
      <c r="C118" s="84"/>
      <c r="D118" s="36" t="e">
        <f>SUMIF(#REF!,'B01-BS'!#REF!,#REF!)</f>
        <v>#REF!</v>
      </c>
      <c r="F118" s="64" t="e">
        <f>+F117-#REF!</f>
        <v>#REF!</v>
      </c>
      <c r="G118" s="64" t="e">
        <f>+G117-#REF!</f>
        <v>#REF!</v>
      </c>
    </row>
    <row r="119" spans="1:7" ht="15" customHeight="1" hidden="1" outlineLevel="1">
      <c r="A119" s="106" t="s">
        <v>11</v>
      </c>
      <c r="B119" s="84" t="s">
        <v>12</v>
      </c>
      <c r="C119" s="84"/>
      <c r="D119" s="36" t="e">
        <f>SUMIF(#REF!,'B01-BS'!#REF!,#REF!)</f>
        <v>#REF!</v>
      </c>
      <c r="F119" s="64" t="e">
        <f>+F118-#REF!</f>
        <v>#REF!</v>
      </c>
      <c r="G119" s="64" t="e">
        <f>+G118-#REF!</f>
        <v>#REF!</v>
      </c>
    </row>
    <row r="120" spans="1:7" ht="15" customHeight="1" hidden="1" outlineLevel="1">
      <c r="A120" s="106" t="s">
        <v>13</v>
      </c>
      <c r="B120" s="84" t="s">
        <v>14</v>
      </c>
      <c r="C120" s="84"/>
      <c r="D120" s="36" t="e">
        <f>SUMIF(#REF!,'B01-BS'!#REF!,#REF!)</f>
        <v>#REF!</v>
      </c>
      <c r="F120" s="64" t="e">
        <f>+F119-#REF!</f>
        <v>#REF!</v>
      </c>
      <c r="G120" s="64" t="e">
        <f>+G119-#REF!</f>
        <v>#REF!</v>
      </c>
    </row>
    <row r="121" spans="1:7" ht="15" customHeight="1" hidden="1" outlineLevel="1">
      <c r="A121" s="106" t="s">
        <v>15</v>
      </c>
      <c r="B121" s="84" t="s">
        <v>16</v>
      </c>
      <c r="C121" s="84"/>
      <c r="D121" s="36" t="e">
        <f>SUMIF(#REF!,'B01-BS'!#REF!,#REF!)</f>
        <v>#REF!</v>
      </c>
      <c r="F121" s="64" t="e">
        <f>+F120-#REF!</f>
        <v>#REF!</v>
      </c>
      <c r="G121" s="64" t="e">
        <f>+G120-#REF!</f>
        <v>#REF!</v>
      </c>
    </row>
    <row r="122" spans="1:7" ht="15" customHeight="1" hidden="1" outlineLevel="1">
      <c r="A122" s="106" t="s">
        <v>17</v>
      </c>
      <c r="B122" s="84"/>
      <c r="C122" s="84"/>
      <c r="D122" s="36" t="e">
        <f>SUMIF(#REF!,'B01-BS'!#REF!,#REF!)</f>
        <v>#REF!</v>
      </c>
      <c r="F122" s="64" t="e">
        <f>+F121-#REF!</f>
        <v>#REF!</v>
      </c>
      <c r="G122" s="64" t="e">
        <f>+G121-#REF!</f>
        <v>#REF!</v>
      </c>
    </row>
    <row r="123" spans="1:7" ht="15" customHeight="1" hidden="1" outlineLevel="1">
      <c r="A123" s="117" t="s">
        <v>18</v>
      </c>
      <c r="B123" s="84" t="s">
        <v>19</v>
      </c>
      <c r="C123" s="84"/>
      <c r="D123" s="36" t="e">
        <f>SUMIF(#REF!,'B01-BS'!#REF!,#REF!)</f>
        <v>#REF!</v>
      </c>
      <c r="F123" s="64" t="e">
        <f>+F122-#REF!</f>
        <v>#REF!</v>
      </c>
      <c r="G123" s="64" t="e">
        <f>+G122-#REF!</f>
        <v>#REF!</v>
      </c>
    </row>
    <row r="124" spans="1:7" ht="15" customHeight="1" hidden="1" outlineLevel="1">
      <c r="A124" s="106" t="s">
        <v>20</v>
      </c>
      <c r="B124" s="84" t="s">
        <v>21</v>
      </c>
      <c r="C124" s="84"/>
      <c r="D124" s="36" t="e">
        <f>SUMIF(#REF!,'B01-BS'!#REF!,#REF!)</f>
        <v>#REF!</v>
      </c>
      <c r="F124" s="64" t="e">
        <f>+F123-#REF!</f>
        <v>#REF!</v>
      </c>
      <c r="G124" s="64" t="e">
        <f>+G123-#REF!</f>
        <v>#REF!</v>
      </c>
    </row>
    <row r="125" spans="1:7" ht="15" customHeight="1" hidden="1" outlineLevel="1">
      <c r="A125" s="106" t="s">
        <v>22</v>
      </c>
      <c r="B125" s="84" t="s">
        <v>23</v>
      </c>
      <c r="C125" s="84"/>
      <c r="D125" s="36" t="e">
        <f>SUMIF(#REF!,'B01-BS'!#REF!,#REF!)</f>
        <v>#REF!</v>
      </c>
      <c r="F125" s="64" t="e">
        <f>+F124-#REF!</f>
        <v>#REF!</v>
      </c>
      <c r="G125" s="64" t="e">
        <f>+G124-#REF!</f>
        <v>#REF!</v>
      </c>
    </row>
    <row r="126" spans="1:7" ht="15" customHeight="1" hidden="1" outlineLevel="1">
      <c r="A126" s="106" t="s">
        <v>318</v>
      </c>
      <c r="B126" s="84" t="s">
        <v>319</v>
      </c>
      <c r="C126" s="84"/>
      <c r="D126" s="36" t="e">
        <f>SUMIF(#REF!,'B01-BS'!#REF!,#REF!)</f>
        <v>#REF!</v>
      </c>
      <c r="F126" s="64" t="e">
        <f>+F125-#REF!</f>
        <v>#REF!</v>
      </c>
      <c r="G126" s="64" t="e">
        <f>+G125-#REF!</f>
        <v>#REF!</v>
      </c>
    </row>
    <row r="127" spans="1:7" ht="15" customHeight="1" hidden="1" outlineLevel="1">
      <c r="A127" s="106" t="s">
        <v>320</v>
      </c>
      <c r="B127" s="84" t="s">
        <v>321</v>
      </c>
      <c r="C127" s="84"/>
      <c r="D127" s="36" t="e">
        <f>SUMIF(#REF!,'B01-BS'!#REF!,#REF!)</f>
        <v>#REF!</v>
      </c>
      <c r="F127" s="64" t="e">
        <f>+F126-#REF!</f>
        <v>#REF!</v>
      </c>
      <c r="G127" s="64" t="e">
        <f>+G126-#REF!</f>
        <v>#REF!</v>
      </c>
    </row>
    <row r="128" spans="1:7" ht="15" customHeight="1" hidden="1" outlineLevel="1">
      <c r="A128" s="118"/>
      <c r="B128" s="119"/>
      <c r="C128" s="119"/>
      <c r="D128" s="36" t="e">
        <f>SUMIF(#REF!,'B01-BS'!#REF!,#REF!)</f>
        <v>#REF!</v>
      </c>
      <c r="F128" s="64" t="e">
        <f>+F127-#REF!</f>
        <v>#REF!</v>
      </c>
      <c r="G128" s="64" t="e">
        <f>+G127-#REF!</f>
        <v>#REF!</v>
      </c>
    </row>
    <row r="129" spans="1:7" ht="15" customHeight="1" hidden="1" outlineLevel="1">
      <c r="A129" s="117" t="s">
        <v>322</v>
      </c>
      <c r="B129" s="84" t="s">
        <v>323</v>
      </c>
      <c r="C129" s="84"/>
      <c r="D129" s="36" t="e">
        <f>SUMIF(#REF!,'B01-BS'!#REF!,#REF!)</f>
        <v>#REF!</v>
      </c>
      <c r="F129" s="64" t="e">
        <f>+F128-#REF!</f>
        <v>#REF!</v>
      </c>
      <c r="G129" s="64" t="e">
        <f>+G128-#REF!</f>
        <v>#REF!</v>
      </c>
    </row>
    <row r="130" spans="1:7" ht="15" customHeight="1" hidden="1" outlineLevel="1">
      <c r="A130" s="106" t="s">
        <v>324</v>
      </c>
      <c r="B130" s="84" t="s">
        <v>325</v>
      </c>
      <c r="C130" s="84"/>
      <c r="D130" s="36" t="e">
        <f>SUMIF(#REF!,'B01-BS'!#REF!,#REF!)</f>
        <v>#REF!</v>
      </c>
      <c r="F130" s="64" t="e">
        <f>+F129-#REF!</f>
        <v>#REF!</v>
      </c>
      <c r="G130" s="64" t="e">
        <f>+G129-#REF!</f>
        <v>#REF!</v>
      </c>
    </row>
    <row r="131" spans="1:7" ht="15" customHeight="1" hidden="1" outlineLevel="1">
      <c r="A131" s="106" t="s">
        <v>326</v>
      </c>
      <c r="B131" s="84"/>
      <c r="C131" s="84"/>
      <c r="D131" s="36" t="e">
        <f>SUMIF(#REF!,'B01-BS'!#REF!,#REF!)</f>
        <v>#REF!</v>
      </c>
      <c r="F131" s="64" t="e">
        <f>+F130-#REF!</f>
        <v>#REF!</v>
      </c>
      <c r="G131" s="64" t="e">
        <f>+G130-#REF!</f>
        <v>#REF!</v>
      </c>
    </row>
    <row r="132" spans="1:7" ht="15" customHeight="1" hidden="1" outlineLevel="1">
      <c r="A132" s="106" t="s">
        <v>364</v>
      </c>
      <c r="B132" s="84" t="s">
        <v>365</v>
      </c>
      <c r="C132" s="84"/>
      <c r="D132" s="36" t="e">
        <f>SUMIF(#REF!,'B01-BS'!#REF!,#REF!)</f>
        <v>#REF!</v>
      </c>
      <c r="F132" s="64" t="e">
        <f>+F131-#REF!</f>
        <v>#REF!</v>
      </c>
      <c r="G132" s="64" t="e">
        <f>+G131-#REF!</f>
        <v>#REF!</v>
      </c>
    </row>
    <row r="133" spans="1:7" ht="15" customHeight="1" hidden="1" outlineLevel="1">
      <c r="A133" s="106" t="s">
        <v>366</v>
      </c>
      <c r="B133" s="84"/>
      <c r="C133" s="84"/>
      <c r="D133" s="36" t="e">
        <f>SUMIF(#REF!,'B01-BS'!#REF!,#REF!)</f>
        <v>#REF!</v>
      </c>
      <c r="F133" s="64" t="e">
        <f>+F132-#REF!</f>
        <v>#REF!</v>
      </c>
      <c r="G133" s="64" t="e">
        <f>+G132-#REF!</f>
        <v>#REF!</v>
      </c>
    </row>
    <row r="134" spans="1:7" ht="15" customHeight="1" hidden="1" outlineLevel="1">
      <c r="A134" s="118"/>
      <c r="B134" s="84" t="s">
        <v>367</v>
      </c>
      <c r="C134" s="84"/>
      <c r="D134" s="36" t="e">
        <f>SUMIF(#REF!,'B01-BS'!#REF!,#REF!)</f>
        <v>#REF!</v>
      </c>
      <c r="F134" s="64" t="e">
        <f>+F133-#REF!</f>
        <v>#REF!</v>
      </c>
      <c r="G134" s="64" t="e">
        <f>+G133-#REF!</f>
        <v>#REF!</v>
      </c>
    </row>
    <row r="135" spans="1:7" ht="15" customHeight="1" hidden="1" outlineLevel="1">
      <c r="A135" s="117" t="s">
        <v>78</v>
      </c>
      <c r="B135" s="84"/>
      <c r="C135" s="84"/>
      <c r="D135" s="36" t="e">
        <f>SUMIF(#REF!,'B01-BS'!#REF!,#REF!)</f>
        <v>#REF!</v>
      </c>
      <c r="F135" s="64" t="e">
        <f>+F134-#REF!</f>
        <v>#REF!</v>
      </c>
      <c r="G135" s="64" t="e">
        <f>+G134-#REF!</f>
        <v>#REF!</v>
      </c>
    </row>
    <row r="136" spans="1:7" ht="15" customHeight="1" hidden="1" outlineLevel="1">
      <c r="A136" s="106" t="s">
        <v>79</v>
      </c>
      <c r="B136" s="84" t="s">
        <v>80</v>
      </c>
      <c r="C136" s="84"/>
      <c r="D136" s="36" t="e">
        <f>SUMIF(#REF!,'B01-BS'!#REF!,#REF!)</f>
        <v>#REF!</v>
      </c>
      <c r="F136" s="64" t="e">
        <f>+F135-#REF!</f>
        <v>#REF!</v>
      </c>
      <c r="G136" s="64" t="e">
        <f>+G135-#REF!</f>
        <v>#REF!</v>
      </c>
    </row>
    <row r="137" spans="1:7" ht="15" customHeight="1" hidden="1" outlineLevel="1">
      <c r="A137" s="106" t="s">
        <v>81</v>
      </c>
      <c r="B137" s="119"/>
      <c r="C137" s="119"/>
      <c r="D137" s="36" t="e">
        <f>SUMIF(#REF!,'B01-BS'!#REF!,#REF!)</f>
        <v>#REF!</v>
      </c>
      <c r="F137" s="64" t="e">
        <f>+F136-#REF!</f>
        <v>#REF!</v>
      </c>
      <c r="G137" s="64" t="e">
        <f>+G136-#REF!</f>
        <v>#REF!</v>
      </c>
    </row>
    <row r="138" spans="1:7" ht="15" customHeight="1" hidden="1" outlineLevel="1">
      <c r="A138" s="106" t="s">
        <v>82</v>
      </c>
      <c r="B138" s="84" t="s">
        <v>83</v>
      </c>
      <c r="C138" s="84"/>
      <c r="D138" s="36" t="e">
        <f>SUMIF(#REF!,'B01-BS'!#REF!,#REF!)</f>
        <v>#REF!</v>
      </c>
      <c r="F138" s="64" t="e">
        <f>+F137-#REF!</f>
        <v>#REF!</v>
      </c>
      <c r="G138" s="64" t="e">
        <f>+G137-#REF!</f>
        <v>#REF!</v>
      </c>
    </row>
    <row r="139" spans="1:7" ht="15" customHeight="1" hidden="1" outlineLevel="1">
      <c r="A139" s="106" t="s">
        <v>84</v>
      </c>
      <c r="B139" s="84" t="s">
        <v>85</v>
      </c>
      <c r="C139" s="84"/>
      <c r="D139" s="36" t="e">
        <f>SUMIF(#REF!,'B01-BS'!#REF!,#REF!)</f>
        <v>#REF!</v>
      </c>
      <c r="F139" s="64" t="e">
        <f>+F138-#REF!</f>
        <v>#REF!</v>
      </c>
      <c r="G139" s="64" t="e">
        <f>+G138-#REF!</f>
        <v>#REF!</v>
      </c>
    </row>
    <row r="140" spans="1:7" ht="15" customHeight="1" hidden="1" outlineLevel="1">
      <c r="A140" s="118"/>
      <c r="B140" s="84" t="s">
        <v>86</v>
      </c>
      <c r="C140" s="84"/>
      <c r="D140" s="36" t="e">
        <f>SUMIF(#REF!,'B01-BS'!#REF!,#REF!)</f>
        <v>#REF!</v>
      </c>
      <c r="F140" s="64" t="e">
        <f>+F139-#REF!</f>
        <v>#REF!</v>
      </c>
      <c r="G140" s="64" t="e">
        <f>+G139-#REF!</f>
        <v>#REF!</v>
      </c>
    </row>
    <row r="141" spans="1:7" ht="15" customHeight="1" hidden="1" outlineLevel="1">
      <c r="A141" s="117" t="s">
        <v>87</v>
      </c>
      <c r="B141" s="84" t="s">
        <v>88</v>
      </c>
      <c r="C141" s="84"/>
      <c r="D141" s="36" t="e">
        <f>SUMIF(#REF!,'B01-BS'!#REF!,#REF!)</f>
        <v>#REF!</v>
      </c>
      <c r="F141" s="64" t="e">
        <f>+F140-#REF!</f>
        <v>#REF!</v>
      </c>
      <c r="G141" s="64" t="e">
        <f>+G140-#REF!</f>
        <v>#REF!</v>
      </c>
    </row>
    <row r="142" spans="1:7" ht="15" customHeight="1" hidden="1" outlineLevel="1">
      <c r="A142" s="106" t="s">
        <v>89</v>
      </c>
      <c r="B142" s="84" t="s">
        <v>90</v>
      </c>
      <c r="C142" s="84"/>
      <c r="D142" s="36" t="e">
        <f>SUMIF(#REF!,'B01-BS'!#REF!,#REF!)</f>
        <v>#REF!</v>
      </c>
      <c r="F142" s="64" t="e">
        <f>+F141-#REF!</f>
        <v>#REF!</v>
      </c>
      <c r="G142" s="64" t="e">
        <f>+G141-#REF!</f>
        <v>#REF!</v>
      </c>
    </row>
    <row r="143" spans="1:7" ht="15" customHeight="1" hidden="1" outlineLevel="1">
      <c r="A143" s="106" t="s">
        <v>91</v>
      </c>
      <c r="B143" s="119"/>
      <c r="C143" s="119"/>
      <c r="D143" s="36" t="e">
        <f>SUMIF(#REF!,'B01-BS'!#REF!,#REF!)</f>
        <v>#REF!</v>
      </c>
      <c r="F143" s="64" t="e">
        <f>+F142-#REF!</f>
        <v>#REF!</v>
      </c>
      <c r="G143" s="64" t="e">
        <f>+G142-#REF!</f>
        <v>#REF!</v>
      </c>
    </row>
    <row r="144" spans="1:7" ht="15" customHeight="1" hidden="1" outlineLevel="1">
      <c r="A144" s="106" t="s">
        <v>92</v>
      </c>
      <c r="B144" s="84" t="s">
        <v>93</v>
      </c>
      <c r="C144" s="84"/>
      <c r="D144" s="36" t="e">
        <f>SUMIF(#REF!,'B01-BS'!#REF!,#REF!)</f>
        <v>#REF!</v>
      </c>
      <c r="F144" s="64" t="e">
        <f>+F143-#REF!</f>
        <v>#REF!</v>
      </c>
      <c r="G144" s="64" t="e">
        <f>+G143-#REF!</f>
        <v>#REF!</v>
      </c>
    </row>
    <row r="145" spans="1:7" ht="15" customHeight="1" hidden="1" outlineLevel="1">
      <c r="A145" s="106" t="s">
        <v>24</v>
      </c>
      <c r="B145" s="84" t="s">
        <v>25</v>
      </c>
      <c r="C145" s="84"/>
      <c r="D145" s="36" t="e">
        <f>SUMIF(#REF!,'B01-BS'!#REF!,#REF!)</f>
        <v>#REF!</v>
      </c>
      <c r="F145" s="64" t="e">
        <f>+F144-#REF!</f>
        <v>#REF!</v>
      </c>
      <c r="G145" s="64" t="e">
        <f>+G144-#REF!</f>
        <v>#REF!</v>
      </c>
    </row>
    <row r="146" spans="1:7" ht="15" customHeight="1" hidden="1" outlineLevel="1">
      <c r="A146" s="120"/>
      <c r="B146" s="84" t="s">
        <v>26</v>
      </c>
      <c r="C146" s="84"/>
      <c r="D146" s="36" t="e">
        <f>SUMIF(#REF!,'B01-BS'!#REF!,#REF!)</f>
        <v>#REF!</v>
      </c>
      <c r="F146" s="64" t="e">
        <f>+F145-#REF!</f>
        <v>#REF!</v>
      </c>
      <c r="G146" s="64" t="e">
        <f>+G145-#REF!</f>
        <v>#REF!</v>
      </c>
    </row>
    <row r="147" spans="1:7" ht="15" customHeight="1" hidden="1" outlineLevel="1">
      <c r="A147" s="117" t="s">
        <v>27</v>
      </c>
      <c r="B147" s="84" t="s">
        <v>28</v>
      </c>
      <c r="C147" s="84"/>
      <c r="D147" s="36" t="e">
        <f>SUMIF(#REF!,'B01-BS'!#REF!,#REF!)</f>
        <v>#REF!</v>
      </c>
      <c r="F147" s="64" t="e">
        <f>+F146-#REF!</f>
        <v>#REF!</v>
      </c>
      <c r="G147" s="64" t="e">
        <f>+G146-#REF!</f>
        <v>#REF!</v>
      </c>
    </row>
    <row r="148" spans="1:7" ht="15" customHeight="1" hidden="1" outlineLevel="1">
      <c r="A148" s="106" t="s">
        <v>368</v>
      </c>
      <c r="B148" s="84" t="s">
        <v>369</v>
      </c>
      <c r="C148" s="84"/>
      <c r="D148" s="36" t="e">
        <f>SUMIF(#REF!,'B01-BS'!#REF!,#REF!)</f>
        <v>#REF!</v>
      </c>
      <c r="F148" s="64" t="e">
        <f>+F147-#REF!</f>
        <v>#REF!</v>
      </c>
      <c r="G148" s="64" t="e">
        <f>+G147-#REF!</f>
        <v>#REF!</v>
      </c>
    </row>
    <row r="149" spans="1:7" ht="15" customHeight="1" hidden="1" outlineLevel="1">
      <c r="A149" s="106" t="s">
        <v>370</v>
      </c>
      <c r="B149" s="119"/>
      <c r="C149" s="119"/>
      <c r="D149" s="36" t="e">
        <f>SUMIF(#REF!,'B01-BS'!#REF!,#REF!)</f>
        <v>#REF!</v>
      </c>
      <c r="F149" s="64" t="e">
        <f>+F148-#REF!</f>
        <v>#REF!</v>
      </c>
      <c r="G149" s="64" t="e">
        <f>+G148-#REF!</f>
        <v>#REF!</v>
      </c>
    </row>
    <row r="150" spans="1:7" ht="15" customHeight="1" hidden="1" outlineLevel="1">
      <c r="A150" s="106" t="s">
        <v>371</v>
      </c>
      <c r="B150" s="84" t="s">
        <v>372</v>
      </c>
      <c r="C150" s="84"/>
      <c r="D150" s="36" t="e">
        <f>SUMIF(#REF!,'B01-BS'!#REF!,#REF!)</f>
        <v>#REF!</v>
      </c>
      <c r="F150" s="64" t="e">
        <f aca="true" t="shared" si="0" ref="F150:G174">+F149-F110</f>
        <v>#REF!</v>
      </c>
      <c r="G150" s="64" t="e">
        <f t="shared" si="0"/>
        <v>#REF!</v>
      </c>
    </row>
    <row r="151" spans="1:7" ht="15" customHeight="1" hidden="1" outlineLevel="1">
      <c r="A151" s="106" t="s">
        <v>373</v>
      </c>
      <c r="B151" s="84" t="s">
        <v>374</v>
      </c>
      <c r="C151" s="84"/>
      <c r="D151" s="36" t="e">
        <f>SUMIF(#REF!,'B01-BS'!#REF!,#REF!)</f>
        <v>#REF!</v>
      </c>
      <c r="F151" s="64" t="e">
        <f t="shared" si="0"/>
        <v>#REF!</v>
      </c>
      <c r="G151" s="64" t="e">
        <f t="shared" si="0"/>
        <v>#REF!</v>
      </c>
    </row>
    <row r="152" spans="1:7" ht="15" customHeight="1" hidden="1" outlineLevel="1">
      <c r="A152" s="120"/>
      <c r="B152" s="84" t="s">
        <v>375</v>
      </c>
      <c r="C152" s="84"/>
      <c r="D152" s="36" t="e">
        <f>SUMIF(#REF!,'B01-BS'!#REF!,#REF!)</f>
        <v>#REF!</v>
      </c>
      <c r="F152" s="64" t="e">
        <f t="shared" si="0"/>
        <v>#REF!</v>
      </c>
      <c r="G152" s="64" t="e">
        <f t="shared" si="0"/>
        <v>#REF!</v>
      </c>
    </row>
    <row r="153" spans="1:7" ht="15" customHeight="1" hidden="1" outlineLevel="1">
      <c r="A153" s="117" t="s">
        <v>376</v>
      </c>
      <c r="B153" s="84"/>
      <c r="C153" s="84"/>
      <c r="D153" s="36" t="e">
        <f>SUMIF(#REF!,'B01-BS'!#REF!,#REF!)</f>
        <v>#REF!</v>
      </c>
      <c r="F153" s="64" t="e">
        <f t="shared" si="0"/>
        <v>#REF!</v>
      </c>
      <c r="G153" s="64" t="e">
        <f t="shared" si="0"/>
        <v>#REF!</v>
      </c>
    </row>
    <row r="154" spans="1:7" ht="15" customHeight="1" hidden="1" outlineLevel="1">
      <c r="A154" s="106" t="s">
        <v>377</v>
      </c>
      <c r="B154" s="84" t="s">
        <v>378</v>
      </c>
      <c r="C154" s="84"/>
      <c r="D154" s="36" t="e">
        <f>SUMIF(#REF!,'B01-BS'!#REF!,#REF!)</f>
        <v>#REF!</v>
      </c>
      <c r="F154" s="64" t="e">
        <f t="shared" si="0"/>
        <v>#REF!</v>
      </c>
      <c r="G154" s="64" t="e">
        <f t="shared" si="0"/>
        <v>#REF!</v>
      </c>
    </row>
    <row r="155" spans="1:7" ht="15" customHeight="1" hidden="1" outlineLevel="1">
      <c r="A155" s="106" t="s">
        <v>379</v>
      </c>
      <c r="B155" s="84"/>
      <c r="C155" s="84"/>
      <c r="D155" s="36" t="e">
        <f>SUMIF(#REF!,'B01-BS'!#REF!,#REF!)</f>
        <v>#REF!</v>
      </c>
      <c r="F155" s="64" t="e">
        <f t="shared" si="0"/>
        <v>#REF!</v>
      </c>
      <c r="G155" s="64" t="e">
        <f t="shared" si="0"/>
        <v>#REF!</v>
      </c>
    </row>
    <row r="156" spans="1:7" ht="15" customHeight="1" hidden="1" outlineLevel="1">
      <c r="A156" s="106" t="s">
        <v>380</v>
      </c>
      <c r="B156" s="84" t="s">
        <v>381</v>
      </c>
      <c r="C156" s="84"/>
      <c r="D156" s="36" t="e">
        <f>SUMIF(#REF!,'B01-BS'!#REF!,#REF!)</f>
        <v>#REF!</v>
      </c>
      <c r="F156" s="64" t="e">
        <f t="shared" si="0"/>
        <v>#REF!</v>
      </c>
      <c r="G156" s="64" t="e">
        <f t="shared" si="0"/>
        <v>#REF!</v>
      </c>
    </row>
    <row r="157" spans="1:7" ht="15" customHeight="1" hidden="1" outlineLevel="1">
      <c r="A157" s="106" t="s">
        <v>382</v>
      </c>
      <c r="B157" s="119"/>
      <c r="C157" s="119"/>
      <c r="D157" s="36" t="e">
        <f>SUMIF(#REF!,'B01-BS'!#REF!,#REF!)</f>
        <v>#REF!</v>
      </c>
      <c r="F157" s="64" t="e">
        <f t="shared" si="0"/>
        <v>#REF!</v>
      </c>
      <c r="G157" s="64" t="e">
        <f t="shared" si="0"/>
        <v>#REF!</v>
      </c>
    </row>
    <row r="158" spans="1:7" ht="15" customHeight="1" hidden="1" outlineLevel="1">
      <c r="A158" s="120"/>
      <c r="B158" s="84" t="s">
        <v>383</v>
      </c>
      <c r="C158" s="84"/>
      <c r="D158" s="36" t="e">
        <f>SUMIF(#REF!,'B01-BS'!#REF!,#REF!)</f>
        <v>#REF!</v>
      </c>
      <c r="F158" s="64" t="e">
        <f t="shared" si="0"/>
        <v>#REF!</v>
      </c>
      <c r="G158" s="64" t="e">
        <f t="shared" si="0"/>
        <v>#REF!</v>
      </c>
    </row>
    <row r="159" spans="1:7" ht="15" customHeight="1" hidden="1" outlineLevel="1">
      <c r="A159" s="117" t="s">
        <v>384</v>
      </c>
      <c r="B159" s="84" t="s">
        <v>385</v>
      </c>
      <c r="C159" s="84"/>
      <c r="D159" s="36" t="e">
        <f>SUMIF(#REF!,'B01-BS'!#REF!,#REF!)</f>
        <v>#REF!</v>
      </c>
      <c r="F159" s="64" t="e">
        <f t="shared" si="0"/>
        <v>#REF!</v>
      </c>
      <c r="G159" s="64" t="e">
        <f t="shared" si="0"/>
        <v>#REF!</v>
      </c>
    </row>
    <row r="160" spans="1:7" ht="15" customHeight="1" hidden="1" outlineLevel="1">
      <c r="A160" s="106" t="s">
        <v>386</v>
      </c>
      <c r="B160" s="84" t="s">
        <v>387</v>
      </c>
      <c r="C160" s="84"/>
      <c r="D160" s="36" t="e">
        <f>SUMIF(#REF!,'B01-BS'!#REF!,#REF!)</f>
        <v>#REF!</v>
      </c>
      <c r="F160" s="64" t="e">
        <f t="shared" si="0"/>
        <v>#REF!</v>
      </c>
      <c r="G160" s="64" t="e">
        <f t="shared" si="0"/>
        <v>#REF!</v>
      </c>
    </row>
    <row r="161" spans="1:7" ht="15" customHeight="1" hidden="1" outlineLevel="1">
      <c r="A161" s="106" t="s">
        <v>388</v>
      </c>
      <c r="B161" s="84"/>
      <c r="C161" s="84"/>
      <c r="D161" s="36" t="e">
        <f>SUMIF(#REF!,'B01-BS'!#REF!,#REF!)</f>
        <v>#REF!</v>
      </c>
      <c r="F161" s="64" t="e">
        <f t="shared" si="0"/>
        <v>#REF!</v>
      </c>
      <c r="G161" s="64" t="e">
        <f t="shared" si="0"/>
        <v>#REF!</v>
      </c>
    </row>
    <row r="162" spans="1:7" ht="15" customHeight="1" hidden="1" outlineLevel="1">
      <c r="A162" s="106" t="s">
        <v>389</v>
      </c>
      <c r="B162" s="84" t="s">
        <v>390</v>
      </c>
      <c r="C162" s="84"/>
      <c r="D162" s="36" t="e">
        <f>SUMIF(#REF!,'B01-BS'!#REF!,#REF!)</f>
        <v>#REF!</v>
      </c>
      <c r="F162" s="64" t="e">
        <f t="shared" si="0"/>
        <v>#REF!</v>
      </c>
      <c r="G162" s="64" t="e">
        <f t="shared" si="0"/>
        <v>#REF!</v>
      </c>
    </row>
    <row r="163" spans="1:7" ht="15" customHeight="1" hidden="1" outlineLevel="1">
      <c r="A163" s="106" t="s">
        <v>391</v>
      </c>
      <c r="B163" s="84"/>
      <c r="C163" s="84"/>
      <c r="D163" s="36" t="e">
        <f>SUMIF(#REF!,'B01-BS'!#REF!,#REF!)</f>
        <v>#REF!</v>
      </c>
      <c r="F163" s="64" t="e">
        <f t="shared" si="0"/>
        <v>#REF!</v>
      </c>
      <c r="G163" s="64" t="e">
        <f t="shared" si="0"/>
        <v>#REF!</v>
      </c>
    </row>
    <row r="164" spans="1:7" ht="15" customHeight="1" hidden="1" outlineLevel="1">
      <c r="A164" s="117"/>
      <c r="B164" s="84" t="s">
        <v>392</v>
      </c>
      <c r="C164" s="84"/>
      <c r="D164" s="36" t="e">
        <f>SUMIF(#REF!,'B01-BS'!#REF!,#REF!)</f>
        <v>#REF!</v>
      </c>
      <c r="F164" s="64" t="e">
        <f t="shared" si="0"/>
        <v>#REF!</v>
      </c>
      <c r="G164" s="64" t="e">
        <f t="shared" si="0"/>
        <v>#REF!</v>
      </c>
    </row>
    <row r="165" spans="1:7" ht="15" customHeight="1" hidden="1" outlineLevel="1">
      <c r="A165" s="121"/>
      <c r="B165" s="119"/>
      <c r="C165" s="119"/>
      <c r="D165" s="36" t="e">
        <f>SUMIF(#REF!,'B01-BS'!#REF!,#REF!)</f>
        <v>#REF!</v>
      </c>
      <c r="F165" s="64" t="e">
        <f t="shared" si="0"/>
        <v>#REF!</v>
      </c>
      <c r="G165" s="64" t="e">
        <f t="shared" si="0"/>
        <v>#REF!</v>
      </c>
    </row>
    <row r="166" spans="1:7" ht="15" customHeight="1" hidden="1" outlineLevel="1">
      <c r="A166" s="121"/>
      <c r="B166" s="84" t="s">
        <v>393</v>
      </c>
      <c r="C166" s="84"/>
      <c r="D166" s="36" t="e">
        <f>SUMIF(#REF!,'B01-BS'!#REF!,#REF!)</f>
        <v>#REF!</v>
      </c>
      <c r="F166" s="64" t="e">
        <f t="shared" si="0"/>
        <v>#REF!</v>
      </c>
      <c r="G166" s="64" t="e">
        <f t="shared" si="0"/>
        <v>#REF!</v>
      </c>
    </row>
    <row r="167" spans="1:7" ht="15" customHeight="1" hidden="1" outlineLevel="1">
      <c r="A167" s="121"/>
      <c r="B167" s="84" t="s">
        <v>394</v>
      </c>
      <c r="C167" s="84"/>
      <c r="D167" s="36" t="e">
        <f>SUMIF(#REF!,'B01-BS'!#REF!,#REF!)</f>
        <v>#REF!</v>
      </c>
      <c r="F167" s="64" t="e">
        <f t="shared" si="0"/>
        <v>#REF!</v>
      </c>
      <c r="G167" s="64" t="e">
        <f t="shared" si="0"/>
        <v>#REF!</v>
      </c>
    </row>
    <row r="168" spans="1:7" ht="15" customHeight="1" hidden="1" outlineLevel="1">
      <c r="A168" s="121"/>
      <c r="B168" s="84" t="s">
        <v>395</v>
      </c>
      <c r="C168" s="84"/>
      <c r="D168" s="36" t="e">
        <f>SUMIF(#REF!,'B01-BS'!#REF!,#REF!)</f>
        <v>#REF!</v>
      </c>
      <c r="F168" s="64" t="e">
        <f t="shared" si="0"/>
        <v>#REF!</v>
      </c>
      <c r="G168" s="64" t="e">
        <f t="shared" si="0"/>
        <v>#REF!</v>
      </c>
    </row>
    <row r="169" spans="1:7" ht="15" customHeight="1" hidden="1" outlineLevel="1">
      <c r="A169" s="121"/>
      <c r="B169" s="84" t="s">
        <v>396</v>
      </c>
      <c r="C169" s="84"/>
      <c r="D169" s="36" t="e">
        <f>SUMIF(#REF!,'B01-BS'!#REF!,#REF!)</f>
        <v>#REF!</v>
      </c>
      <c r="F169" s="64" t="e">
        <f t="shared" si="0"/>
        <v>#REF!</v>
      </c>
      <c r="G169" s="64" t="e">
        <f t="shared" si="0"/>
        <v>#REF!</v>
      </c>
    </row>
    <row r="170" spans="1:7" ht="15" customHeight="1" hidden="1" outlineLevel="1">
      <c r="A170" s="121"/>
      <c r="B170" s="84" t="s">
        <v>397</v>
      </c>
      <c r="C170" s="84"/>
      <c r="D170" s="36" t="e">
        <f>SUMIF(#REF!,'B01-BS'!#REF!,#REF!)</f>
        <v>#REF!</v>
      </c>
      <c r="F170" s="64" t="e">
        <f t="shared" si="0"/>
        <v>#REF!</v>
      </c>
      <c r="G170" s="64" t="e">
        <f t="shared" si="0"/>
        <v>#REF!</v>
      </c>
    </row>
    <row r="171" spans="1:7" ht="15" customHeight="1" hidden="1" outlineLevel="1">
      <c r="A171" s="117" t="s">
        <v>398</v>
      </c>
      <c r="B171" s="84" t="s">
        <v>399</v>
      </c>
      <c r="C171" s="84"/>
      <c r="D171" s="36" t="e">
        <f>SUMIF(#REF!,'B01-BS'!#REF!,#REF!)</f>
        <v>#REF!</v>
      </c>
      <c r="F171" s="64" t="e">
        <f t="shared" si="0"/>
        <v>#REF!</v>
      </c>
      <c r="G171" s="64" t="e">
        <f t="shared" si="0"/>
        <v>#REF!</v>
      </c>
    </row>
    <row r="172" spans="1:7" ht="15" customHeight="1" hidden="1" outlineLevel="1">
      <c r="A172" s="106" t="s">
        <v>400</v>
      </c>
      <c r="B172" s="84" t="s">
        <v>401</v>
      </c>
      <c r="C172" s="84"/>
      <c r="D172" s="36" t="e">
        <f>SUMIF(#REF!,'B01-BS'!#REF!,#REF!)</f>
        <v>#REF!</v>
      </c>
      <c r="F172" s="64" t="e">
        <f t="shared" si="0"/>
        <v>#REF!</v>
      </c>
      <c r="G172" s="64" t="e">
        <f t="shared" si="0"/>
        <v>#REF!</v>
      </c>
    </row>
    <row r="173" spans="1:7" ht="15" customHeight="1" hidden="1" outlineLevel="1">
      <c r="A173" s="106" t="s">
        <v>402</v>
      </c>
      <c r="B173" s="84"/>
      <c r="C173" s="84"/>
      <c r="D173" s="36" t="e">
        <f>SUMIF(#REF!,'B01-BS'!#REF!,#REF!)</f>
        <v>#REF!</v>
      </c>
      <c r="F173" s="64" t="e">
        <f t="shared" si="0"/>
        <v>#REF!</v>
      </c>
      <c r="G173" s="64" t="e">
        <f t="shared" si="0"/>
        <v>#REF!</v>
      </c>
    </row>
    <row r="174" spans="1:7" ht="15" customHeight="1" hidden="1" outlineLevel="1">
      <c r="A174" s="106" t="s">
        <v>403</v>
      </c>
      <c r="B174" s="84" t="s">
        <v>404</v>
      </c>
      <c r="C174" s="84"/>
      <c r="D174" s="36" t="e">
        <f>SUMIF(#REF!,'B01-BS'!#REF!,#REF!)</f>
        <v>#REF!</v>
      </c>
      <c r="F174" s="64" t="e">
        <f t="shared" si="0"/>
        <v>#REF!</v>
      </c>
      <c r="G174" s="64" t="e">
        <f t="shared" si="0"/>
        <v>#REF!</v>
      </c>
    </row>
    <row r="175" spans="1:7" ht="15" customHeight="1" hidden="1" outlineLevel="1">
      <c r="A175" s="106" t="s">
        <v>405</v>
      </c>
      <c r="B175" s="84"/>
      <c r="C175" s="84"/>
      <c r="D175" s="36" t="e">
        <f>SUMIF(#REF!,'B01-BS'!#REF!,#REF!)</f>
        <v>#REF!</v>
      </c>
      <c r="F175" s="64" t="e">
        <f aca="true" t="shared" si="1" ref="F175:G230">+F174-F135</f>
        <v>#REF!</v>
      </c>
      <c r="G175" s="64" t="e">
        <f t="shared" si="1"/>
        <v>#REF!</v>
      </c>
    </row>
    <row r="176" spans="1:7" ht="15" customHeight="1" hidden="1" outlineLevel="1">
      <c r="A176" s="106"/>
      <c r="B176" s="84" t="s">
        <v>406</v>
      </c>
      <c r="C176" s="84"/>
      <c r="D176" s="36" t="e">
        <f>SUMIF(#REF!,'B01-BS'!#REF!,#REF!)</f>
        <v>#REF!</v>
      </c>
      <c r="F176" s="64" t="e">
        <f t="shared" si="1"/>
        <v>#REF!</v>
      </c>
      <c r="G176" s="64" t="e">
        <f t="shared" si="1"/>
        <v>#REF!</v>
      </c>
    </row>
    <row r="177" spans="1:7" ht="15" customHeight="1" hidden="1" outlineLevel="1">
      <c r="A177" s="117" t="s">
        <v>407</v>
      </c>
      <c r="B177" s="84"/>
      <c r="C177" s="84"/>
      <c r="D177" s="36" t="e">
        <f>SUMIF(#REF!,'B01-BS'!#REF!,#REF!)</f>
        <v>#REF!</v>
      </c>
      <c r="F177" s="64" t="e">
        <f t="shared" si="1"/>
        <v>#REF!</v>
      </c>
      <c r="G177" s="64" t="e">
        <f t="shared" si="1"/>
        <v>#REF!</v>
      </c>
    </row>
    <row r="178" spans="1:7" ht="15" customHeight="1" hidden="1" outlineLevel="1">
      <c r="A178" s="121"/>
      <c r="B178" s="84" t="s">
        <v>408</v>
      </c>
      <c r="C178" s="84"/>
      <c r="D178" s="36" t="e">
        <f>SUMIF(#REF!,'B01-BS'!#REF!,#REF!)</f>
        <v>#REF!</v>
      </c>
      <c r="F178" s="64" t="e">
        <f t="shared" si="1"/>
        <v>#REF!</v>
      </c>
      <c r="G178" s="64" t="e">
        <f t="shared" si="1"/>
        <v>#REF!</v>
      </c>
    </row>
    <row r="179" spans="1:7" ht="15" customHeight="1" hidden="1" outlineLevel="1">
      <c r="A179" s="121"/>
      <c r="B179" s="84"/>
      <c r="C179" s="84"/>
      <c r="D179" s="36" t="e">
        <f>SUMIF(#REF!,'B01-BS'!#REF!,#REF!)</f>
        <v>#REF!</v>
      </c>
      <c r="F179" s="64" t="e">
        <f t="shared" si="1"/>
        <v>#REF!</v>
      </c>
      <c r="G179" s="64" t="e">
        <f t="shared" si="1"/>
        <v>#REF!</v>
      </c>
    </row>
    <row r="180" spans="1:7" ht="15" customHeight="1" hidden="1" outlineLevel="1">
      <c r="A180" s="121"/>
      <c r="B180" s="84"/>
      <c r="C180" s="84"/>
      <c r="D180" s="36" t="e">
        <f>SUMIF(#REF!,'B01-BS'!#REF!,#REF!)</f>
        <v>#REF!</v>
      </c>
      <c r="F180" s="64" t="e">
        <f t="shared" si="1"/>
        <v>#REF!</v>
      </c>
      <c r="G180" s="64" t="e">
        <f t="shared" si="1"/>
        <v>#REF!</v>
      </c>
    </row>
    <row r="181" spans="1:7" ht="15" customHeight="1" hidden="1" outlineLevel="1">
      <c r="A181" s="121"/>
      <c r="B181" s="84" t="s">
        <v>409</v>
      </c>
      <c r="C181" s="84"/>
      <c r="D181" s="36" t="e">
        <f>SUMIF(#REF!,'B01-BS'!#REF!,#REF!)</f>
        <v>#REF!</v>
      </c>
      <c r="F181" s="64" t="e">
        <f t="shared" si="1"/>
        <v>#REF!</v>
      </c>
      <c r="G181" s="64" t="e">
        <f t="shared" si="1"/>
        <v>#REF!</v>
      </c>
    </row>
    <row r="182" spans="1:7" ht="15" customHeight="1" hidden="1" outlineLevel="1">
      <c r="A182" s="106" t="s">
        <v>410</v>
      </c>
      <c r="B182" s="84" t="s">
        <v>411</v>
      </c>
      <c r="C182" s="84"/>
      <c r="D182" s="36" t="e">
        <f>SUMIF(#REF!,'B01-BS'!#REF!,#REF!)</f>
        <v>#REF!</v>
      </c>
      <c r="F182" s="64" t="e">
        <f t="shared" si="1"/>
        <v>#REF!</v>
      </c>
      <c r="G182" s="64" t="e">
        <f t="shared" si="1"/>
        <v>#REF!</v>
      </c>
    </row>
    <row r="183" spans="1:7" ht="15" customHeight="1" hidden="1" outlineLevel="1">
      <c r="A183" s="106" t="s">
        <v>17</v>
      </c>
      <c r="B183" s="84"/>
      <c r="C183" s="84"/>
      <c r="D183" s="36" t="e">
        <f>SUMIF(#REF!,'B01-BS'!#REF!,#REF!)</f>
        <v>#REF!</v>
      </c>
      <c r="F183" s="64" t="e">
        <f t="shared" si="1"/>
        <v>#REF!</v>
      </c>
      <c r="G183" s="64" t="e">
        <f t="shared" si="1"/>
        <v>#REF!</v>
      </c>
    </row>
    <row r="184" spans="1:7" ht="15" customHeight="1" hidden="1" outlineLevel="1">
      <c r="A184" s="117" t="s">
        <v>412</v>
      </c>
      <c r="B184" s="84" t="s">
        <v>413</v>
      </c>
      <c r="C184" s="84"/>
      <c r="D184" s="36" t="e">
        <f>SUMIF(#REF!,'B01-BS'!#REF!,#REF!)</f>
        <v>#REF!</v>
      </c>
      <c r="F184" s="64" t="e">
        <f t="shared" si="1"/>
        <v>#REF!</v>
      </c>
      <c r="G184" s="64" t="e">
        <f t="shared" si="1"/>
        <v>#REF!</v>
      </c>
    </row>
    <row r="185" spans="1:7" ht="15" customHeight="1" hidden="1" outlineLevel="1">
      <c r="A185" s="106" t="s">
        <v>414</v>
      </c>
      <c r="B185" s="84" t="s">
        <v>415</v>
      </c>
      <c r="C185" s="84"/>
      <c r="D185" s="36" t="e">
        <f>SUMIF(#REF!,'B01-BS'!#REF!,#REF!)</f>
        <v>#REF!</v>
      </c>
      <c r="F185" s="64" t="e">
        <f t="shared" si="1"/>
        <v>#REF!</v>
      </c>
      <c r="G185" s="64" t="e">
        <f t="shared" si="1"/>
        <v>#REF!</v>
      </c>
    </row>
    <row r="186" spans="1:7" ht="15" customHeight="1" hidden="1" outlineLevel="1">
      <c r="A186" s="106" t="s">
        <v>416</v>
      </c>
      <c r="B186" s="84" t="s">
        <v>417</v>
      </c>
      <c r="C186" s="84"/>
      <c r="D186" s="36" t="e">
        <f>SUMIF(#REF!,'B01-BS'!#REF!,#REF!)</f>
        <v>#REF!</v>
      </c>
      <c r="F186" s="64" t="e">
        <f t="shared" si="1"/>
        <v>#REF!</v>
      </c>
      <c r="G186" s="64" t="e">
        <f t="shared" si="1"/>
        <v>#REF!</v>
      </c>
    </row>
    <row r="187" spans="1:7" ht="15" customHeight="1" hidden="1" outlineLevel="1">
      <c r="A187" s="106" t="s">
        <v>418</v>
      </c>
      <c r="B187" s="84" t="s">
        <v>419</v>
      </c>
      <c r="C187" s="84"/>
      <c r="D187" s="36" t="e">
        <f>SUMIF(#REF!,'B01-BS'!#REF!,#REF!)</f>
        <v>#REF!</v>
      </c>
      <c r="F187" s="64" t="e">
        <f t="shared" si="1"/>
        <v>#REF!</v>
      </c>
      <c r="G187" s="64" t="e">
        <f t="shared" si="1"/>
        <v>#REF!</v>
      </c>
    </row>
    <row r="188" spans="1:7" ht="15" customHeight="1" hidden="1" outlineLevel="1">
      <c r="A188" s="106" t="s">
        <v>94</v>
      </c>
      <c r="B188" s="84" t="s">
        <v>95</v>
      </c>
      <c r="C188" s="84"/>
      <c r="D188" s="36" t="e">
        <f>SUMIF(#REF!,'B01-BS'!#REF!,#REF!)</f>
        <v>#REF!</v>
      </c>
      <c r="F188" s="64" t="e">
        <f t="shared" si="1"/>
        <v>#REF!</v>
      </c>
      <c r="G188" s="64" t="e">
        <f t="shared" si="1"/>
        <v>#REF!</v>
      </c>
    </row>
    <row r="189" spans="1:7" ht="15" customHeight="1" hidden="1" outlineLevel="1">
      <c r="A189" s="118"/>
      <c r="B189" s="122"/>
      <c r="C189" s="122"/>
      <c r="D189" s="36" t="e">
        <f>SUMIF(#REF!,'B01-BS'!#REF!,#REF!)</f>
        <v>#REF!</v>
      </c>
      <c r="F189" s="64" t="e">
        <f t="shared" si="1"/>
        <v>#REF!</v>
      </c>
      <c r="G189" s="64" t="e">
        <f t="shared" si="1"/>
        <v>#REF!</v>
      </c>
    </row>
    <row r="190" spans="1:7" ht="15" customHeight="1" hidden="1" outlineLevel="1">
      <c r="A190" s="117" t="s">
        <v>96</v>
      </c>
      <c r="B190" s="84" t="s">
        <v>97</v>
      </c>
      <c r="C190" s="84"/>
      <c r="D190" s="36" t="e">
        <f>SUMIF(#REF!,'B01-BS'!#REF!,#REF!)</f>
        <v>#REF!</v>
      </c>
      <c r="F190" s="64" t="e">
        <f t="shared" si="1"/>
        <v>#REF!</v>
      </c>
      <c r="G190" s="64" t="e">
        <f t="shared" si="1"/>
        <v>#REF!</v>
      </c>
    </row>
    <row r="191" spans="1:7" ht="15" customHeight="1" hidden="1" outlineLevel="1">
      <c r="A191" s="106" t="s">
        <v>33</v>
      </c>
      <c r="B191" s="84" t="s">
        <v>34</v>
      </c>
      <c r="C191" s="84"/>
      <c r="D191" s="36" t="e">
        <f>SUMIF(#REF!,'B01-BS'!#REF!,#REF!)</f>
        <v>#REF!</v>
      </c>
      <c r="F191" s="64" t="e">
        <f t="shared" si="1"/>
        <v>#REF!</v>
      </c>
      <c r="G191" s="64" t="e">
        <f t="shared" si="1"/>
        <v>#REF!</v>
      </c>
    </row>
    <row r="192" spans="1:7" ht="15" customHeight="1" hidden="1" outlineLevel="1">
      <c r="A192" s="106" t="s">
        <v>437</v>
      </c>
      <c r="B192" s="84"/>
      <c r="C192" s="84"/>
      <c r="D192" s="36" t="e">
        <f>SUMIF(#REF!,'B01-BS'!#REF!,#REF!)</f>
        <v>#REF!</v>
      </c>
      <c r="F192" s="64" t="e">
        <f t="shared" si="1"/>
        <v>#REF!</v>
      </c>
      <c r="G192" s="64" t="e">
        <f t="shared" si="1"/>
        <v>#REF!</v>
      </c>
    </row>
    <row r="193" spans="1:7" ht="15" customHeight="1" hidden="1" outlineLevel="1">
      <c r="A193" s="106" t="s">
        <v>438</v>
      </c>
      <c r="B193" s="84" t="s">
        <v>439</v>
      </c>
      <c r="C193" s="84"/>
      <c r="D193" s="36" t="e">
        <f>SUMIF(#REF!,'B01-BS'!#REF!,#REF!)</f>
        <v>#REF!</v>
      </c>
      <c r="F193" s="64" t="e">
        <f t="shared" si="1"/>
        <v>#REF!</v>
      </c>
      <c r="G193" s="64" t="e">
        <f t="shared" si="1"/>
        <v>#REF!</v>
      </c>
    </row>
    <row r="194" spans="1:7" ht="15" customHeight="1" hidden="1" outlineLevel="1">
      <c r="A194" s="106" t="s">
        <v>440</v>
      </c>
      <c r="B194" s="84"/>
      <c r="C194" s="84"/>
      <c r="D194" s="36" t="e">
        <f>SUMIF(#REF!,'B01-BS'!#REF!,#REF!)</f>
        <v>#REF!</v>
      </c>
      <c r="F194" s="64" t="e">
        <f t="shared" si="1"/>
        <v>#REF!</v>
      </c>
      <c r="G194" s="64" t="e">
        <f t="shared" si="1"/>
        <v>#REF!</v>
      </c>
    </row>
    <row r="195" spans="1:7" ht="15" customHeight="1" hidden="1" outlineLevel="1">
      <c r="A195" s="117"/>
      <c r="B195" s="84" t="s">
        <v>441</v>
      </c>
      <c r="C195" s="84"/>
      <c r="D195" s="36" t="e">
        <f>SUMIF(#REF!,'B01-BS'!#REF!,#REF!)</f>
        <v>#REF!</v>
      </c>
      <c r="F195" s="64" t="e">
        <f t="shared" si="1"/>
        <v>#REF!</v>
      </c>
      <c r="G195" s="64" t="e">
        <f t="shared" si="1"/>
        <v>#REF!</v>
      </c>
    </row>
    <row r="196" spans="1:7" ht="15" customHeight="1" hidden="1" outlineLevel="1">
      <c r="A196" s="117" t="s">
        <v>442</v>
      </c>
      <c r="B196" s="84"/>
      <c r="C196" s="84"/>
      <c r="D196" s="36" t="e">
        <f>SUMIF(#REF!,'B01-BS'!#REF!,#REF!)</f>
        <v>#REF!</v>
      </c>
      <c r="F196" s="64" t="e">
        <f t="shared" si="1"/>
        <v>#REF!</v>
      </c>
      <c r="G196" s="64" t="e">
        <f t="shared" si="1"/>
        <v>#REF!</v>
      </c>
    </row>
    <row r="197" spans="1:7" ht="15" customHeight="1" hidden="1" outlineLevel="1">
      <c r="A197" s="106" t="s">
        <v>443</v>
      </c>
      <c r="B197" s="84" t="s">
        <v>444</v>
      </c>
      <c r="C197" s="84"/>
      <c r="D197" s="36" t="e">
        <f>SUMIF(#REF!,'B01-BS'!#REF!,#REF!)</f>
        <v>#REF!</v>
      </c>
      <c r="F197" s="64" t="e">
        <f t="shared" si="1"/>
        <v>#REF!</v>
      </c>
      <c r="G197" s="64" t="e">
        <f t="shared" si="1"/>
        <v>#REF!</v>
      </c>
    </row>
    <row r="198" spans="1:7" ht="15" customHeight="1" hidden="1" outlineLevel="1">
      <c r="A198" s="106" t="s">
        <v>445</v>
      </c>
      <c r="B198" s="84"/>
      <c r="C198" s="84"/>
      <c r="D198" s="36" t="e">
        <f>SUMIF(#REF!,'B01-BS'!#REF!,#REF!)</f>
        <v>#REF!</v>
      </c>
      <c r="F198" s="64" t="e">
        <f t="shared" si="1"/>
        <v>#REF!</v>
      </c>
      <c r="G198" s="64" t="e">
        <f t="shared" si="1"/>
        <v>#REF!</v>
      </c>
    </row>
    <row r="199" spans="1:7" ht="15" customHeight="1" hidden="1" outlineLevel="1">
      <c r="A199" s="106" t="s">
        <v>446</v>
      </c>
      <c r="B199" s="84" t="s">
        <v>447</v>
      </c>
      <c r="C199" s="84"/>
      <c r="D199" s="36" t="e">
        <f>SUMIF(#REF!,'B01-BS'!#REF!,#REF!)</f>
        <v>#REF!</v>
      </c>
      <c r="F199" s="64" t="e">
        <f t="shared" si="1"/>
        <v>#REF!</v>
      </c>
      <c r="G199" s="64" t="e">
        <f t="shared" si="1"/>
        <v>#REF!</v>
      </c>
    </row>
    <row r="200" spans="1:7" ht="15" customHeight="1" hidden="1" outlineLevel="1">
      <c r="A200" s="106" t="s">
        <v>448</v>
      </c>
      <c r="B200" s="84" t="s">
        <v>449</v>
      </c>
      <c r="C200" s="84"/>
      <c r="D200" s="36" t="e">
        <f>SUMIF(#REF!,'B01-BS'!#REF!,#REF!)</f>
        <v>#REF!</v>
      </c>
      <c r="F200" s="64" t="e">
        <f t="shared" si="1"/>
        <v>#REF!</v>
      </c>
      <c r="G200" s="64" t="e">
        <f t="shared" si="1"/>
        <v>#REF!</v>
      </c>
    </row>
    <row r="201" spans="1:7" ht="15" customHeight="1" hidden="1" outlineLevel="1">
      <c r="A201" s="118"/>
      <c r="B201" s="84" t="s">
        <v>450</v>
      </c>
      <c r="C201" s="84"/>
      <c r="D201" s="36" t="e">
        <f>SUMIF(#REF!,'B01-BS'!#REF!,#REF!)</f>
        <v>#REF!</v>
      </c>
      <c r="F201" s="64" t="e">
        <f t="shared" si="1"/>
        <v>#REF!</v>
      </c>
      <c r="G201" s="64" t="e">
        <f t="shared" si="1"/>
        <v>#REF!</v>
      </c>
    </row>
    <row r="202" spans="1:7" ht="15" customHeight="1" hidden="1" outlineLevel="1">
      <c r="A202" s="117" t="s">
        <v>451</v>
      </c>
      <c r="B202" s="84" t="s">
        <v>452</v>
      </c>
      <c r="C202" s="84"/>
      <c r="D202" s="36" t="e">
        <f>SUMIF(#REF!,'B01-BS'!#REF!,#REF!)</f>
        <v>#REF!</v>
      </c>
      <c r="F202" s="64" t="e">
        <f t="shared" si="1"/>
        <v>#REF!</v>
      </c>
      <c r="G202" s="64" t="e">
        <f t="shared" si="1"/>
        <v>#REF!</v>
      </c>
    </row>
    <row r="203" spans="1:7" ht="15" customHeight="1" hidden="1" outlineLevel="1">
      <c r="A203" s="106" t="s">
        <v>453</v>
      </c>
      <c r="B203" s="84" t="s">
        <v>454</v>
      </c>
      <c r="C203" s="84"/>
      <c r="D203" s="36" t="e">
        <f>SUMIF(#REF!,'B01-BS'!#REF!,#REF!)</f>
        <v>#REF!</v>
      </c>
      <c r="F203" s="64" t="e">
        <f t="shared" si="1"/>
        <v>#REF!</v>
      </c>
      <c r="G203" s="64" t="e">
        <f t="shared" si="1"/>
        <v>#REF!</v>
      </c>
    </row>
    <row r="204" spans="1:7" ht="15" customHeight="1" hidden="1" outlineLevel="1">
      <c r="A204" s="106" t="s">
        <v>455</v>
      </c>
      <c r="B204" s="119"/>
      <c r="C204" s="119"/>
      <c r="D204" s="36" t="e">
        <f>SUMIF(#REF!,'B01-BS'!#REF!,#REF!)</f>
        <v>#REF!</v>
      </c>
      <c r="F204" s="64" t="e">
        <f t="shared" si="1"/>
        <v>#REF!</v>
      </c>
      <c r="G204" s="64" t="e">
        <f t="shared" si="1"/>
        <v>#REF!</v>
      </c>
    </row>
    <row r="205" spans="1:7" ht="15" customHeight="1" hidden="1" outlineLevel="1">
      <c r="A205" s="106" t="s">
        <v>456</v>
      </c>
      <c r="B205" s="84" t="s">
        <v>457</v>
      </c>
      <c r="C205" s="84"/>
      <c r="D205" s="36" t="e">
        <f>SUMIF(#REF!,'B01-BS'!#REF!,#REF!)</f>
        <v>#REF!</v>
      </c>
      <c r="F205" s="64" t="e">
        <f t="shared" si="1"/>
        <v>#REF!</v>
      </c>
      <c r="G205" s="64" t="e">
        <f t="shared" si="1"/>
        <v>#REF!</v>
      </c>
    </row>
    <row r="206" spans="1:7" ht="15" customHeight="1" hidden="1" outlineLevel="1">
      <c r="A206" s="106" t="s">
        <v>458</v>
      </c>
      <c r="B206" s="84" t="s">
        <v>459</v>
      </c>
      <c r="C206" s="84"/>
      <c r="D206" s="36" t="e">
        <f>SUMIF(#REF!,'B01-BS'!#REF!,#REF!)</f>
        <v>#REF!</v>
      </c>
      <c r="F206" s="64" t="e">
        <f t="shared" si="1"/>
        <v>#REF!</v>
      </c>
      <c r="G206" s="64" t="e">
        <f t="shared" si="1"/>
        <v>#REF!</v>
      </c>
    </row>
    <row r="207" spans="1:7" ht="15" customHeight="1" hidden="1" outlineLevel="1">
      <c r="A207" s="121"/>
      <c r="B207" s="84" t="s">
        <v>460</v>
      </c>
      <c r="C207" s="84"/>
      <c r="D207" s="36" t="e">
        <f>SUMIF(#REF!,'B01-BS'!#REF!,#REF!)</f>
        <v>#REF!</v>
      </c>
      <c r="F207" s="64" t="e">
        <f t="shared" si="1"/>
        <v>#REF!</v>
      </c>
      <c r="G207" s="64" t="e">
        <f t="shared" si="1"/>
        <v>#REF!</v>
      </c>
    </row>
    <row r="208" spans="1:7" ht="15" customHeight="1" hidden="1" outlineLevel="1">
      <c r="A208" s="117" t="s">
        <v>461</v>
      </c>
      <c r="B208" s="84" t="s">
        <v>462</v>
      </c>
      <c r="C208" s="84"/>
      <c r="D208" s="36" t="e">
        <f>SUMIF(#REF!,'B01-BS'!#REF!,#REF!)</f>
        <v>#REF!</v>
      </c>
      <c r="F208" s="64" t="e">
        <f t="shared" si="1"/>
        <v>#REF!</v>
      </c>
      <c r="G208" s="64" t="e">
        <f t="shared" si="1"/>
        <v>#REF!</v>
      </c>
    </row>
    <row r="209" spans="1:7" ht="15" customHeight="1" hidden="1" outlineLevel="1">
      <c r="A209" s="106" t="s">
        <v>463</v>
      </c>
      <c r="B209" s="84" t="s">
        <v>464</v>
      </c>
      <c r="C209" s="84"/>
      <c r="D209" s="36" t="e">
        <f>SUMIF(#REF!,'B01-BS'!#REF!,#REF!)</f>
        <v>#REF!</v>
      </c>
      <c r="F209" s="64" t="e">
        <f t="shared" si="1"/>
        <v>#REF!</v>
      </c>
      <c r="G209" s="64" t="e">
        <f t="shared" si="1"/>
        <v>#REF!</v>
      </c>
    </row>
    <row r="210" spans="1:7" ht="15" customHeight="1" hidden="1" outlineLevel="1">
      <c r="A210" s="106" t="s">
        <v>465</v>
      </c>
      <c r="B210" s="119"/>
      <c r="C210" s="119"/>
      <c r="D210" s="36" t="e">
        <f>SUMIF(#REF!,'B01-BS'!#REF!,#REF!)</f>
        <v>#REF!</v>
      </c>
      <c r="F210" s="64" t="e">
        <f t="shared" si="1"/>
        <v>#REF!</v>
      </c>
      <c r="G210" s="64" t="e">
        <f t="shared" si="1"/>
        <v>#REF!</v>
      </c>
    </row>
    <row r="211" spans="1:7" ht="15" customHeight="1" hidden="1" outlineLevel="1">
      <c r="A211" s="106" t="s">
        <v>466</v>
      </c>
      <c r="B211" s="84" t="s">
        <v>467</v>
      </c>
      <c r="C211" s="84"/>
      <c r="D211" s="36" t="e">
        <f>SUMIF(#REF!,'B01-BS'!#REF!,#REF!)</f>
        <v>#REF!</v>
      </c>
      <c r="F211" s="64" t="e">
        <f t="shared" si="1"/>
        <v>#REF!</v>
      </c>
      <c r="G211" s="64" t="e">
        <f t="shared" si="1"/>
        <v>#REF!</v>
      </c>
    </row>
    <row r="212" spans="1:7" ht="15" customHeight="1" hidden="1" outlineLevel="1">
      <c r="A212" s="106" t="s">
        <v>468</v>
      </c>
      <c r="B212" s="84" t="s">
        <v>469</v>
      </c>
      <c r="C212" s="84"/>
      <c r="D212" s="36" t="e">
        <f>SUMIF(#REF!,'B01-BS'!#REF!,#REF!)</f>
        <v>#REF!</v>
      </c>
      <c r="F212" s="64" t="e">
        <f t="shared" si="1"/>
        <v>#REF!</v>
      </c>
      <c r="G212" s="64" t="e">
        <f t="shared" si="1"/>
        <v>#REF!</v>
      </c>
    </row>
    <row r="213" spans="1:7" ht="15" customHeight="1" hidden="1" outlineLevel="1">
      <c r="A213" s="123"/>
      <c r="B213" s="84" t="s">
        <v>470</v>
      </c>
      <c r="C213" s="84"/>
      <c r="D213" s="36" t="e">
        <f>SUMIF(#REF!,'B01-BS'!#REF!,#REF!)</f>
        <v>#REF!</v>
      </c>
      <c r="F213" s="64" t="e">
        <f t="shared" si="1"/>
        <v>#REF!</v>
      </c>
      <c r="G213" s="64" t="e">
        <f t="shared" si="1"/>
        <v>#REF!</v>
      </c>
    </row>
    <row r="214" spans="1:7" ht="15" customHeight="1" hidden="1" outlineLevel="1">
      <c r="A214" s="117" t="s">
        <v>471</v>
      </c>
      <c r="B214" s="84"/>
      <c r="C214" s="84"/>
      <c r="D214" s="36" t="e">
        <f>SUMIF(#REF!,'B01-BS'!#REF!,#REF!)</f>
        <v>#REF!</v>
      </c>
      <c r="F214" s="64" t="e">
        <f t="shared" si="1"/>
        <v>#REF!</v>
      </c>
      <c r="G214" s="64" t="e">
        <f t="shared" si="1"/>
        <v>#REF!</v>
      </c>
    </row>
    <row r="215" spans="1:7" ht="15" customHeight="1" hidden="1" outlineLevel="1">
      <c r="A215" s="106" t="s">
        <v>472</v>
      </c>
      <c r="B215" s="84" t="s">
        <v>473</v>
      </c>
      <c r="C215" s="84"/>
      <c r="D215" s="36" t="e">
        <f>SUMIF(#REF!,'B01-BS'!#REF!,#REF!)</f>
        <v>#REF!</v>
      </c>
      <c r="F215" s="64" t="e">
        <f t="shared" si="1"/>
        <v>#REF!</v>
      </c>
      <c r="G215" s="64" t="e">
        <f t="shared" si="1"/>
        <v>#REF!</v>
      </c>
    </row>
    <row r="216" spans="1:7" ht="15" customHeight="1" hidden="1" outlineLevel="1">
      <c r="A216" s="106" t="s">
        <v>474</v>
      </c>
      <c r="B216" s="84"/>
      <c r="C216" s="84"/>
      <c r="D216" s="36" t="e">
        <f>SUMIF(#REF!,'B01-BS'!#REF!,#REF!)</f>
        <v>#REF!</v>
      </c>
      <c r="F216" s="64" t="e">
        <f t="shared" si="1"/>
        <v>#REF!</v>
      </c>
      <c r="G216" s="64" t="e">
        <f t="shared" si="1"/>
        <v>#REF!</v>
      </c>
    </row>
    <row r="217" spans="1:7" ht="15" customHeight="1" hidden="1" outlineLevel="1">
      <c r="A217" s="106" t="s">
        <v>475</v>
      </c>
      <c r="B217" s="84" t="s">
        <v>476</v>
      </c>
      <c r="C217" s="84"/>
      <c r="D217" s="36" t="e">
        <f>SUMIF(#REF!,'B01-BS'!#REF!,#REF!)</f>
        <v>#REF!</v>
      </c>
      <c r="F217" s="64" t="e">
        <f t="shared" si="1"/>
        <v>#REF!</v>
      </c>
      <c r="G217" s="64" t="e">
        <f t="shared" si="1"/>
        <v>#REF!</v>
      </c>
    </row>
    <row r="218" spans="1:7" ht="15" customHeight="1" hidden="1" outlineLevel="1">
      <c r="A218" s="106" t="s">
        <v>477</v>
      </c>
      <c r="B218" s="119"/>
      <c r="C218" s="119"/>
      <c r="D218" s="36" t="e">
        <f>SUMIF(#REF!,'B01-BS'!#REF!,#REF!)</f>
        <v>#REF!</v>
      </c>
      <c r="F218" s="64" t="e">
        <f t="shared" si="1"/>
        <v>#REF!</v>
      </c>
      <c r="G218" s="64" t="e">
        <f t="shared" si="1"/>
        <v>#REF!</v>
      </c>
    </row>
    <row r="219" spans="1:7" ht="15" customHeight="1" hidden="1" outlineLevel="1">
      <c r="A219" s="106"/>
      <c r="B219" s="84" t="s">
        <v>478</v>
      </c>
      <c r="C219" s="84"/>
      <c r="D219" s="36" t="e">
        <f>SUMIF(#REF!,'B01-BS'!#REF!,#REF!)</f>
        <v>#REF!</v>
      </c>
      <c r="F219" s="64" t="e">
        <f t="shared" si="1"/>
        <v>#REF!</v>
      </c>
      <c r="G219" s="64" t="e">
        <f t="shared" si="1"/>
        <v>#REF!</v>
      </c>
    </row>
    <row r="220" spans="1:7" ht="15" customHeight="1" hidden="1" outlineLevel="1">
      <c r="A220" s="117" t="s">
        <v>479</v>
      </c>
      <c r="B220" s="84" t="s">
        <v>480</v>
      </c>
      <c r="C220" s="84"/>
      <c r="D220" s="36" t="e">
        <f>SUMIF(#REF!,'B01-BS'!#REF!,#REF!)</f>
        <v>#REF!</v>
      </c>
      <c r="F220" s="64" t="e">
        <f t="shared" si="1"/>
        <v>#REF!</v>
      </c>
      <c r="G220" s="64" t="e">
        <f t="shared" si="1"/>
        <v>#REF!</v>
      </c>
    </row>
    <row r="221" spans="1:7" ht="15" customHeight="1" hidden="1" outlineLevel="1">
      <c r="A221" s="121"/>
      <c r="B221" s="84" t="s">
        <v>481</v>
      </c>
      <c r="C221" s="84"/>
      <c r="D221" s="36" t="e">
        <f>SUMIF(#REF!,'B01-BS'!#REF!,#REF!)</f>
        <v>#REF!</v>
      </c>
      <c r="F221" s="64" t="e">
        <f t="shared" si="1"/>
        <v>#REF!</v>
      </c>
      <c r="G221" s="64" t="e">
        <f t="shared" si="1"/>
        <v>#REF!</v>
      </c>
    </row>
    <row r="222" spans="1:7" ht="15" customHeight="1" hidden="1" outlineLevel="1">
      <c r="A222" s="121"/>
      <c r="B222" s="84"/>
      <c r="C222" s="84"/>
      <c r="D222" s="36" t="e">
        <f>SUMIF(#REF!,'B01-BS'!#REF!,#REF!)</f>
        <v>#REF!</v>
      </c>
      <c r="F222" s="64" t="e">
        <f t="shared" si="1"/>
        <v>#REF!</v>
      </c>
      <c r="G222" s="64" t="e">
        <f t="shared" si="1"/>
        <v>#REF!</v>
      </c>
    </row>
    <row r="223" spans="1:7" ht="15" customHeight="1" hidden="1" outlineLevel="1">
      <c r="A223" s="121"/>
      <c r="B223" s="84" t="s">
        <v>482</v>
      </c>
      <c r="C223" s="84"/>
      <c r="D223" s="36" t="e">
        <f>SUMIF(#REF!,'B01-BS'!#REF!,#REF!)</f>
        <v>#REF!</v>
      </c>
      <c r="F223" s="64" t="e">
        <f t="shared" si="1"/>
        <v>#REF!</v>
      </c>
      <c r="G223" s="64" t="e">
        <f t="shared" si="1"/>
        <v>#REF!</v>
      </c>
    </row>
    <row r="224" spans="1:7" ht="15" customHeight="1" hidden="1" outlineLevel="1">
      <c r="A224" s="121"/>
      <c r="B224" s="84"/>
      <c r="C224" s="84"/>
      <c r="D224" s="36" t="e">
        <f>SUMIF(#REF!,'B01-BS'!#REF!,#REF!)</f>
        <v>#REF!</v>
      </c>
      <c r="F224" s="64" t="e">
        <f t="shared" si="1"/>
        <v>#REF!</v>
      </c>
      <c r="G224" s="64" t="e">
        <f t="shared" si="1"/>
        <v>#REF!</v>
      </c>
    </row>
    <row r="225" spans="1:7" ht="15" customHeight="1" hidden="1" outlineLevel="1">
      <c r="A225" s="121"/>
      <c r="B225" s="84" t="s">
        <v>483</v>
      </c>
      <c r="C225" s="84"/>
      <c r="D225" s="36" t="e">
        <f>SUMIF(#REF!,'B01-BS'!#REF!,#REF!)</f>
        <v>#REF!</v>
      </c>
      <c r="F225" s="64" t="e">
        <f t="shared" si="1"/>
        <v>#REF!</v>
      </c>
      <c r="G225" s="64" t="e">
        <f t="shared" si="1"/>
        <v>#REF!</v>
      </c>
    </row>
    <row r="226" spans="1:7" ht="15" customHeight="1" hidden="1" outlineLevel="1">
      <c r="A226" s="121"/>
      <c r="B226" s="84"/>
      <c r="C226" s="84"/>
      <c r="D226" s="36" t="e">
        <f>SUMIF(#REF!,'B01-BS'!#REF!,#REF!)</f>
        <v>#REF!</v>
      </c>
      <c r="F226" s="64" t="e">
        <f t="shared" si="1"/>
        <v>#REF!</v>
      </c>
      <c r="G226" s="64" t="e">
        <f t="shared" si="1"/>
        <v>#REF!</v>
      </c>
    </row>
    <row r="227" spans="1:7" ht="15" customHeight="1" hidden="1" outlineLevel="1">
      <c r="A227" s="121"/>
      <c r="B227" s="84" t="s">
        <v>484</v>
      </c>
      <c r="C227" s="84"/>
      <c r="D227" s="36" t="e">
        <f>SUMIF(#REF!,'B01-BS'!#REF!,#REF!)</f>
        <v>#REF!</v>
      </c>
      <c r="F227" s="64" t="e">
        <f t="shared" si="1"/>
        <v>#REF!</v>
      </c>
      <c r="G227" s="64" t="e">
        <f t="shared" si="1"/>
        <v>#REF!</v>
      </c>
    </row>
    <row r="228" spans="1:7" ht="15" customHeight="1" hidden="1" outlineLevel="1">
      <c r="A228" s="106" t="s">
        <v>485</v>
      </c>
      <c r="B228" s="84" t="s">
        <v>486</v>
      </c>
      <c r="C228" s="84"/>
      <c r="D228" s="36" t="e">
        <f>SUMIF(#REF!,'B01-BS'!#REF!,#REF!)</f>
        <v>#REF!</v>
      </c>
      <c r="F228" s="64" t="e">
        <f t="shared" si="1"/>
        <v>#REF!</v>
      </c>
      <c r="G228" s="64" t="e">
        <f t="shared" si="1"/>
        <v>#REF!</v>
      </c>
    </row>
    <row r="229" spans="1:7" ht="15" customHeight="1" hidden="1" outlineLevel="1">
      <c r="A229" s="106" t="s">
        <v>487</v>
      </c>
      <c r="B229" s="84" t="s">
        <v>488</v>
      </c>
      <c r="C229" s="84"/>
      <c r="D229" s="37" t="e">
        <f>SUMIF(#REF!,'B01-BS'!#REF!,#REF!)</f>
        <v>#REF!</v>
      </c>
      <c r="F229" s="64" t="e">
        <f t="shared" si="1"/>
        <v>#REF!</v>
      </c>
      <c r="G229" s="64" t="e">
        <f t="shared" si="1"/>
        <v>#REF!</v>
      </c>
    </row>
    <row r="230" spans="1:7" ht="15" customHeight="1" hidden="1" outlineLevel="1" thickBot="1">
      <c r="A230" s="124" t="s">
        <v>489</v>
      </c>
      <c r="B230" s="125" t="s">
        <v>490</v>
      </c>
      <c r="C230" s="125"/>
      <c r="D230" s="38" t="e">
        <f>SUMIF(#REF!,'B01-BS'!#REF!,#REF!)</f>
        <v>#REF!</v>
      </c>
      <c r="F230" s="64" t="e">
        <f t="shared" si="1"/>
        <v>#REF!</v>
      </c>
      <c r="G230" s="64" t="e">
        <f t="shared" si="1"/>
        <v>#REF!</v>
      </c>
    </row>
    <row r="231" spans="1:10" s="1" customFormat="1" ht="15" customHeight="1" collapsed="1">
      <c r="A231" s="10"/>
      <c r="B231" s="41"/>
      <c r="C231" s="49"/>
      <c r="D231" s="49"/>
      <c r="E231" s="764" t="str">
        <f ca="1">" Lập ngày, "&amp;TEXT(NOW(),"dd/mm/yyyy ")</f>
        <v> Lập ngày, 17/04/2015 </v>
      </c>
      <c r="F231" s="764"/>
      <c r="G231" s="764"/>
      <c r="H231" s="2"/>
      <c r="I231" s="315"/>
      <c r="J231" s="315"/>
    </row>
    <row r="232" spans="1:10" s="1" customFormat="1" ht="15" customHeight="1">
      <c r="A232" s="42" t="s">
        <v>336</v>
      </c>
      <c r="B232" s="212" t="s">
        <v>815</v>
      </c>
      <c r="C232" s="212"/>
      <c r="D232" s="212"/>
      <c r="E232" s="766" t="s">
        <v>795</v>
      </c>
      <c r="F232" s="766"/>
      <c r="G232" s="766"/>
      <c r="H232" s="2"/>
      <c r="I232" s="139"/>
      <c r="J232" s="139"/>
    </row>
    <row r="233" spans="1:10" s="1" customFormat="1" ht="16.5" customHeight="1">
      <c r="A233" s="43"/>
      <c r="B233" s="5"/>
      <c r="C233" s="47"/>
      <c r="D233" s="47"/>
      <c r="E233" s="47"/>
      <c r="F233" s="47"/>
      <c r="G233" s="2"/>
      <c r="H233" s="140"/>
      <c r="I233" s="330"/>
      <c r="J233" s="330"/>
    </row>
    <row r="234" spans="1:8" s="1" customFormat="1" ht="15" customHeight="1">
      <c r="A234" s="43"/>
      <c r="B234" s="5"/>
      <c r="C234" s="47"/>
      <c r="D234" s="47"/>
      <c r="E234" s="148"/>
      <c r="F234" s="47"/>
      <c r="G234" s="2"/>
      <c r="H234" s="140"/>
    </row>
    <row r="235" spans="1:9" s="1" customFormat="1" ht="15" customHeight="1">
      <c r="A235" s="43"/>
      <c r="B235" s="5"/>
      <c r="C235" s="47"/>
      <c r="D235" s="47"/>
      <c r="E235" s="47"/>
      <c r="F235" s="47"/>
      <c r="G235" s="2"/>
      <c r="H235" s="140"/>
      <c r="I235" s="139"/>
    </row>
    <row r="236" spans="1:9" s="1" customFormat="1" ht="15" customHeight="1">
      <c r="A236" s="43"/>
      <c r="B236" s="5"/>
      <c r="C236" s="47"/>
      <c r="D236" s="47"/>
      <c r="E236" s="47"/>
      <c r="F236" s="47"/>
      <c r="G236" s="2"/>
      <c r="H236" s="140"/>
      <c r="I236" s="139"/>
    </row>
    <row r="237" spans="1:8" s="1" customFormat="1" ht="15" customHeight="1">
      <c r="A237" s="42" t="s">
        <v>816</v>
      </c>
      <c r="B237" s="89" t="s">
        <v>286</v>
      </c>
      <c r="C237" s="89"/>
      <c r="D237" s="89"/>
      <c r="E237" s="768" t="s">
        <v>814</v>
      </c>
      <c r="F237" s="768"/>
      <c r="G237" s="768"/>
      <c r="H237" s="140"/>
    </row>
    <row r="238" ht="15" customHeight="1">
      <c r="H238" s="109"/>
    </row>
    <row r="239" ht="15" customHeight="1">
      <c r="H239" s="109"/>
    </row>
    <row r="240" ht="15" customHeight="1">
      <c r="H240" s="109"/>
    </row>
    <row r="241" ht="15" customHeight="1">
      <c r="H241" s="109"/>
    </row>
    <row r="242" ht="15" customHeight="1">
      <c r="H242" s="109"/>
    </row>
  </sheetData>
  <sheetProtection/>
  <mergeCells count="5">
    <mergeCell ref="E232:G232"/>
    <mergeCell ref="E231:G231"/>
    <mergeCell ref="E237:G237"/>
    <mergeCell ref="A5:G5"/>
    <mergeCell ref="A113:A114"/>
  </mergeCells>
  <dataValidations count="80">
    <dataValidation errorStyle="information" type="textLength" allowBlank="1" showInputMessage="1" showErrorMessage="1" error="XLBVal:2=0&#13;&#10;" sqref="E80:F80 E76:F76 E19:F19 E102:F104">
      <formula1>0</formula1>
      <formula2>300</formula2>
    </dataValidation>
    <dataValidation errorStyle="information" type="textLength" allowBlank="1" showInputMessage="1" showErrorMessage="1" error="XLBVal:6=250000000000&#13;&#10;" sqref="E98:F98">
      <formula1>0</formula1>
      <formula2>300</formula2>
    </dataValidation>
    <dataValidation errorStyle="information" type="textLength" allowBlank="1" showInputMessage="1" showErrorMessage="1" error="XLBVal:6=138575000000&#13;&#10;" sqref="E99:F99">
      <formula1>0</formula1>
      <formula2>300</formula2>
    </dataValidation>
    <dataValidation errorStyle="information" type="textLength" allowBlank="1" showInputMessage="1" showErrorMessage="1" error="XLBVal:6=4237404755&#13;&#10;" sqref="F105">
      <formula1>0</formula1>
      <formula2>300</formula2>
    </dataValidation>
    <dataValidation errorStyle="information" type="textLength" allowBlank="1" showInputMessage="1" showErrorMessage="1" error="XLBVal:6=-118646940711&#13;&#10;" sqref="F108">
      <formula1>0</formula1>
      <formula2>300</formula2>
    </dataValidation>
    <dataValidation errorStyle="information" type="textLength" allowBlank="1" showInputMessage="1" showErrorMessage="1" error="XLBVal:6=-119888269950&#13;&#10;" sqref="E108">
      <formula1>0</formula1>
      <formula2>300</formula2>
    </dataValidation>
    <dataValidation errorStyle="information" type="textLength" allowBlank="1" showInputMessage="1" showErrorMessage="1" error="XLBVal:6=54865352647&#13;&#10;" sqref="G108">
      <formula1>0</formula1>
      <formula2>300</formula2>
    </dataValidation>
    <dataValidation errorStyle="information" type="textLength" allowBlank="1" showInputMessage="1" showErrorMessage="1" error="XLBVal:6=-200691478507&#13;&#10;" sqref="E107">
      <formula1>0</formula1>
      <formula2>300</formula2>
    </dataValidation>
    <dataValidation errorStyle="information" type="textLength" allowBlank="1" showInputMessage="1" showErrorMessage="1" error="XLBVal:6=-198244600454&#13;&#10;" sqref="F107">
      <formula1>0</formula1>
      <formula2>300</formula2>
    </dataValidation>
    <dataValidation errorStyle="information" type="textLength" allowBlank="1" showInputMessage="1" showErrorMessage="1" error="XLBVal:6=5855643550&#13;&#10;" sqref="E93:E94">
      <formula1>0</formula1>
      <formula2>300</formula2>
    </dataValidation>
    <dataValidation errorStyle="information" type="textLength" allowBlank="1" showInputMessage="1" showErrorMessage="1" error="XLBVal:6=0&#13;&#10;" sqref="F88">
      <formula1>0</formula1>
      <formula2>300</formula2>
    </dataValidation>
    <dataValidation errorStyle="information" type="textLength" allowBlank="1" showInputMessage="1" showErrorMessage="1" error="XLBVal:6=421955880&#13;&#10;" sqref="F77">
      <formula1>0</formula1>
      <formula2>300</formula2>
    </dataValidation>
    <dataValidation errorStyle="information" type="textLength" allowBlank="1" showInputMessage="1" showErrorMessage="1" error="XLBVal:6=461321342&#13;&#10;" sqref="E77">
      <formula1>0</formula1>
      <formula2>300</formula2>
    </dataValidation>
    <dataValidation errorStyle="information" type="textLength" allowBlank="1" showInputMessage="1" showErrorMessage="1" error="XLBVal:6=1189265&#13;&#10;" sqref="E81:F81">
      <formula1>0</formula1>
      <formula2>300</formula2>
    </dataValidation>
    <dataValidation errorStyle="information" type="textLength" allowBlank="1" showInputMessage="1" showErrorMessage="1" error="XLBVal:6=37000000000&#13;&#10;" sqref="F12">
      <formula1>0</formula1>
      <formula2>300</formula2>
    </dataValidation>
    <dataValidation errorStyle="information" type="textLength" allowBlank="1" showInputMessage="1" showErrorMessage="1" error="XLBVal:6=0&#13;&#10;" sqref="E42:F43 E88 E72 E70:F70 E26:F26">
      <formula1>0</formula1>
      <formula2>300</formula2>
    </dataValidation>
    <dataValidation errorStyle="information" type="textLength" allowBlank="1" showInputMessage="1" showErrorMessage="1" error="XLBVal:6=-81574369856&#13;&#10;" sqref="F22">
      <formula1>0</formula1>
      <formula2>300</formula2>
    </dataValidation>
    <dataValidation errorStyle="information" type="textLength" allowBlank="1" showInputMessage="1" showErrorMessage="1" error="XLBVal:6=17150081039&#13;&#10;" sqref="F39">
      <formula1>0</formula1>
      <formula2>300</formula2>
    </dataValidation>
    <dataValidation errorStyle="information" type="textLength" allowBlank="1" showInputMessage="1" showErrorMessage="1" error="XLBVal:6=837046560&#13;&#10;" sqref="F63">
      <formula1>0</formula1>
      <formula2>300</formula2>
    </dataValidation>
    <dataValidation errorStyle="information" type="textLength" allowBlank="1" showInputMessage="1" showErrorMessage="1" error="XLBVal:6=8003022740&#13;&#10;" sqref="F14">
      <formula1>0</formula1>
      <formula2>300</formula2>
    </dataValidation>
    <dataValidation errorStyle="information" type="textLength" allowBlank="1" showInputMessage="1" showErrorMessage="1" error="XLBVal:6=-412180257&#13;&#10;" sqref="F15">
      <formula1>0</formula1>
      <formula2>300</formula2>
    </dataValidation>
    <dataValidation errorStyle="information" type="textLength" allowBlank="1" showInputMessage="1" showErrorMessage="1" error="XLBVal:6=60600000&#13;&#10;" sqref="F17">
      <formula1>0</formula1>
      <formula2>300</formula2>
    </dataValidation>
    <dataValidation errorStyle="information" type="textLength" allowBlank="1" showInputMessage="1" showErrorMessage="1" error="XLBVal:6=131736000&#13;&#10;" sqref="E18">
      <formula1>0</formula1>
      <formula2>300</formula2>
    </dataValidation>
    <dataValidation errorStyle="information" type="textLength" allowBlank="1" showInputMessage="1" showErrorMessage="1" error="XLBVal:6=96431418976&#13;&#10;" sqref="F21">
      <formula1>0</formula1>
      <formula2>300</formula2>
    </dataValidation>
    <dataValidation errorStyle="information" type="textLength" allowBlank="1" showInputMessage="1" showErrorMessage="1" error="XLBVal:6=95549840&#13;&#10;" sqref="F25">
      <formula1>0</formula1>
      <formula2>300</formula2>
    </dataValidation>
    <dataValidation errorStyle="information" type="textLength" allowBlank="1" showInputMessage="1" showErrorMessage="1" error="XLBVal:6=32673310&#13;&#10;" sqref="F29">
      <formula1>0</formula1>
      <formula2>300</formula2>
    </dataValidation>
    <dataValidation errorStyle="information" type="textLength" allowBlank="1" showInputMessage="1" showErrorMessage="1" error="XLBVal:6=-14589533457&#13;&#10;" sqref="F40">
      <formula1>0</formula1>
      <formula2>300</formula2>
    </dataValidation>
    <dataValidation errorStyle="information" type="textLength" allowBlank="1" showInputMessage="1" showErrorMessage="1" error="XLBVal:6=-7359828473&#13;&#10;" sqref="F46">
      <formula1>0</formula1>
      <formula2>300</formula2>
    </dataValidation>
    <dataValidation errorStyle="information" type="textLength" allowBlank="1" showInputMessage="1" showErrorMessage="1" error="XLBVal:6=252932176&#13;&#10;" sqref="F60">
      <formula1>0</formula1>
      <formula2>300</formula2>
    </dataValidation>
    <dataValidation errorStyle="information" type="textLength" allowBlank="1" showInputMessage="1" showErrorMessage="1" error="XLBVal:6=0&#13;&#10;" sqref="F72">
      <formula1>0</formula1>
      <formula2>300</formula2>
    </dataValidation>
    <dataValidation errorStyle="information" type="textLength" allowBlank="1" showInputMessage="1" showErrorMessage="1" error="XLBVal:6=84291198&#13;&#10;" sqref="F73">
      <formula1>0</formula1>
      <formula2>300</formula2>
    </dataValidation>
    <dataValidation errorStyle="information" type="textLength" allowBlank="1" showInputMessage="1" showErrorMessage="1" error="XLBVal:6=0&#13;&#10;" sqref="F74">
      <formula1>0</formula1>
      <formula2>300</formula2>
    </dataValidation>
    <dataValidation errorStyle="information" type="textLength" allowBlank="1" showInputMessage="1" showErrorMessage="1" error="XLBVal:6=297676003&#13;&#10;" sqref="F75">
      <formula1>0</formula1>
      <formula2>300</formula2>
    </dataValidation>
    <dataValidation errorStyle="information" type="textLength" allowBlank="1" showInputMessage="1" showErrorMessage="1" error="XLBVal:6=12939171766&#13;&#10;" sqref="F78">
      <formula1>0</formula1>
      <formula2>300</formula2>
    </dataValidation>
    <dataValidation errorStyle="information" type="textLength" allowBlank="1" showInputMessage="1" showErrorMessage="1" error="XLBVal:6=1459200&#13;&#10;" sqref="F79">
      <formula1>0</formula1>
      <formula2>300</formula2>
    </dataValidation>
    <dataValidation errorStyle="information" type="textLength" allowBlank="1" showInputMessage="1" showErrorMessage="1" error="XLBVal:6=0&#13;&#10;" sqref="E74">
      <formula1>0</formula1>
      <formula2>300</formula2>
    </dataValidation>
    <dataValidation errorStyle="information" type="textLength" allowBlank="1" showInputMessage="1" showErrorMessage="1" error="XLBVal:6=203801179&#13;&#10;" sqref="E20">
      <formula1>0</formula1>
      <formula2>300</formula2>
    </dataValidation>
    <dataValidation errorStyle="information" type="textLength" allowBlank="1" showInputMessage="1" showErrorMessage="1" error="XLBVal:6=11225781799&#13;&#10;" sqref="E78">
      <formula1>0</formula1>
      <formula2>300</formula2>
    </dataValidation>
    <dataValidation errorStyle="information" type="textLength" allowBlank="1" showInputMessage="1" showErrorMessage="1" error="XLBVal:6=574214503&#13;&#10;" sqref="E75">
      <formula1>0</formula1>
      <formula2>300</formula2>
    </dataValidation>
    <dataValidation errorStyle="information" type="textLength" allowBlank="1" showInputMessage="1" showErrorMessage="1" error="XLBVal:6=49886343&#13;&#10;" sqref="E73">
      <formula1>0</formula1>
      <formula2>300</formula2>
    </dataValidation>
    <dataValidation errorStyle="information" type="textLength" allowBlank="1" showInputMessage="1" showErrorMessage="1" error="XLBVal:6=157779449&#13;&#10;" sqref="E60">
      <formula1>0</formula1>
      <formula2>300</formula2>
    </dataValidation>
    <dataValidation errorStyle="information" type="textLength" allowBlank="1" showInputMessage="1" showErrorMessage="1" error="XLBVal:6=-7835302846&#13;&#10;" sqref="E46">
      <formula1>0</formula1>
      <formula2>300</formula2>
    </dataValidation>
    <dataValidation errorStyle="information" type="textLength" allowBlank="1" showInputMessage="1" showErrorMessage="1" error="XLBVal:6=-14863975076&#13;&#10;" sqref="E40">
      <formula1>0</formula1>
      <formula2>300</formula2>
    </dataValidation>
    <dataValidation errorStyle="information" type="textLength" allowBlank="1" showInputMessage="1" showErrorMessage="1" error="XLBVal:6=156305323&#13;&#10;" sqref="E28">
      <formula1>0</formula1>
      <formula2>300</formula2>
    </dataValidation>
    <dataValidation errorStyle="information" type="textLength" allowBlank="1" showInputMessage="1" showErrorMessage="1" error="XLBVal:6=331744666&#13;&#10;" sqref="E25">
      <formula1>0</formula1>
      <formula2>300</formula2>
    </dataValidation>
    <dataValidation errorStyle="information" type="textLength" allowBlank="1" showInputMessage="1" showErrorMessage="1" error="XLBVal:6=96251045075&#13;&#10;" sqref="E21">
      <formula1>0</formula1>
      <formula2>300</formula2>
    </dataValidation>
    <dataValidation errorStyle="information" type="textLength" allowBlank="1" showInputMessage="1" showErrorMessage="1" error="XLBVal:6=54000000&#13;&#10;" sqref="E17">
      <formula1>0</formula1>
      <formula2>300</formula2>
    </dataValidation>
    <dataValidation errorStyle="information" type="textLength" allowBlank="1" showInputMessage="1" showErrorMessage="1" error="XLBVal:6=8003022740&#13;&#10;" sqref="E14">
      <formula1>0</formula1>
      <formula2>300</formula2>
    </dataValidation>
    <dataValidation errorStyle="information" type="textLength" allowBlank="1" showInputMessage="1" showErrorMessage="1" error="XLBVal:6=38000000000&#13;&#10;" sqref="E12">
      <formula1>0</formula1>
      <formula2>300</formula2>
    </dataValidation>
    <dataValidation errorStyle="information" type="textLength" allowBlank="1" showInputMessage="1" showErrorMessage="1" error="XLBVal:6=228115796906&#13;&#10;" sqref="I47 G47">
      <formula1>0</formula1>
      <formula2>300</formula2>
    </dataValidation>
    <dataValidation errorStyle="information" type="textLength" allowBlank="1" showInputMessage="1" showErrorMessage="1" error="XLBVal:6=15534880046&#13;&#10;" sqref="F45">
      <formula1>0</formula1>
      <formula2>300</formula2>
    </dataValidation>
    <dataValidation errorStyle="information" type="textLength" allowBlank="1" showInputMessage="1" showErrorMessage="1" error="XLBVal:6=-368403699&#13;&#10;" sqref="G43">
      <formula1>0</formula1>
      <formula2>300</formula2>
    </dataValidation>
    <dataValidation errorStyle="information" type="textLength" allowBlank="1" showInputMessage="1" showErrorMessage="1" error="XLBVal:6=853018582&#13;&#10;" sqref="G42">
      <formula1>0</formula1>
      <formula2>300</formula2>
    </dataValidation>
    <dataValidation errorStyle="information" type="textLength" allowBlank="1" showInputMessage="1" showErrorMessage="1" error="XLBVal:6=25779654168&#13;&#10;" sqref="F55">
      <formula1>0</formula1>
      <formula2>300</formula2>
    </dataValidation>
    <dataValidation errorStyle="information" type="textLength" allowBlank="1" showInputMessage="1" showErrorMessage="1" error="XLBVal:6=121113962800&#13;&#10;" sqref="F57">
      <formula1>0</formula1>
      <formula2>300</formula2>
    </dataValidation>
    <dataValidation errorStyle="information" type="textLength" allowBlank="1" showInputMessage="1" showErrorMessage="1" error="XLBVal:6=516497030&#13;&#10;" sqref="F20">
      <formula1>0</formula1>
      <formula2>300</formula2>
    </dataValidation>
    <dataValidation errorStyle="information" type="textLength" allowBlank="1" showInputMessage="1" showErrorMessage="1" error="XLBVal:6=-31428998622&#13;&#10;" sqref="F58">
      <formula1>0</formula1>
      <formula2>300</formula2>
    </dataValidation>
    <dataValidation errorStyle="information" type="textLength" allowBlank="1" showInputMessage="1" showErrorMessage="1" error="XLBVal:6=4999856776&#13;&#10;" sqref="F62">
      <formula1>0</formula1>
      <formula2>300</formula2>
    </dataValidation>
    <dataValidation errorStyle="information" type="textLength" allowBlank="1" showInputMessage="1" showErrorMessage="1" error="XLBVal:6=-412180257&#13;&#10;" sqref="E15">
      <formula1>0</formula1>
      <formula2>300</formula2>
    </dataValidation>
    <dataValidation errorStyle="information" type="textLength" allowBlank="1" showInputMessage="1" showErrorMessage="1" error="XLBVal:6=-81574369856&#13;&#10;" sqref="E22">
      <formula1>0</formula1>
      <formula2>300</formula2>
    </dataValidation>
    <dataValidation errorStyle="information" type="textLength" allowBlank="1" showInputMessage="1" showErrorMessage="1" error="XLBVal:6=25779654168&#13;&#10;" sqref="E55">
      <formula1>0</formula1>
      <formula2>300</formula2>
    </dataValidation>
    <dataValidation errorStyle="information" type="textLength" allowBlank="1" showInputMessage="1" showErrorMessage="1" error="XLBVal:6=-31428998622&#13;&#10;" sqref="E58">
      <formula1>0</formula1>
      <formula2>300</formula2>
    </dataValidation>
    <dataValidation errorStyle="information" type="textLength" allowBlank="1" showInputMessage="1" showErrorMessage="1" error="XLBVal:6=832046560&#13;&#10;" sqref="E63">
      <formula1>0</formula1>
      <formula2>300</formula2>
    </dataValidation>
    <dataValidation errorStyle="information" type="textLength" allowBlank="1" showInputMessage="1" showErrorMessage="1" error="XLBVal:6=159763745&#13;&#10;" sqref="F28">
      <formula1>0</formula1>
      <formula2>300</formula2>
    </dataValidation>
    <dataValidation errorStyle="information" type="textLength" allowBlank="1" showInputMessage="1" showErrorMessage="1" error="XLBVal:6=612696420&#13;&#10;" sqref="E79">
      <formula1>0</formula1>
      <formula2>300</formula2>
    </dataValidation>
    <dataValidation errorStyle="information" type="textLength" allowBlank="1" showInputMessage="1" showErrorMessage="1" error="XLBVal:6=0&#13;&#10;" sqref="E83">
      <formula1>0</formula1>
      <formula2>300</formula2>
    </dataValidation>
    <dataValidation errorStyle="information" type="textLength" allowBlank="1" showInputMessage="1" showErrorMessage="1" error="XLBVal:6=16967353999&#13;&#10;" sqref="E39">
      <formula1>0</formula1>
      <formula2>300</formula2>
    </dataValidation>
    <dataValidation errorStyle="information" type="textLength" allowBlank="1" showInputMessage="1" showErrorMessage="1" error="XLBVal:6=131736000&#13;&#10;" sqref="F18">
      <formula1>0</formula1>
      <formula2>300</formula2>
    </dataValidation>
    <dataValidation errorStyle="information" type="textLength" allowBlank="1" showInputMessage="1" showErrorMessage="1" error="XLBVal:6=35901723&#13;&#10;" sqref="F47">
      <formula1>0</formula1>
      <formula2>300</formula2>
    </dataValidation>
    <dataValidation errorStyle="information" type="textLength" allowBlank="1" showInputMessage="1" showErrorMessage="1" error="XLBVal:6=18850000&#13;&#10;" sqref="E71">
      <formula1>0</formula1>
      <formula2>300</formula2>
    </dataValidation>
    <dataValidation errorStyle="information" type="textLength" allowBlank="1" showInputMessage="1" showErrorMessage="1" error="XLBVal:6=18850000&#13;&#10;" sqref="F71">
      <formula1>0</formula1>
      <formula2>300</formula2>
    </dataValidation>
    <dataValidation errorStyle="information" type="textLength" allowBlank="1" showInputMessage="1" showErrorMessage="1" error="XLBVal:6=41944255&#13;&#10;" sqref="E29">
      <formula1>0</formula1>
      <formula2>300</formula2>
    </dataValidation>
    <dataValidation errorStyle="information" type="textLength" allowBlank="1" showInputMessage="1" showErrorMessage="1" error="XLBVal:6=4999856776&#13;&#10;" sqref="E62">
      <formula1>0</formula1>
      <formula2>300</formula2>
    </dataValidation>
    <dataValidation errorStyle="information" type="textLength" allowBlank="1" showInputMessage="1" showErrorMessage="1" error="XLBVal:6=0&#13;&#10;" sqref="E47">
      <formula1>0</formula1>
      <formula2>300</formula2>
    </dataValidation>
    <dataValidation errorStyle="information" type="textLength" allowBlank="1" showInputMessage="1" showErrorMessage="1" error="XLBVal:6=54339269619&#13;&#10;" sqref="E11">
      <formula1>0</formula1>
      <formula2>300</formula2>
    </dataValidation>
    <dataValidation errorStyle="information" type="textLength" allowBlank="1" showInputMessage="1" showErrorMessage="1" error="XLBVal:6=15534880046&#13;&#10;" sqref="E45">
      <formula1>0</formula1>
      <formula2>300</formula2>
    </dataValidation>
    <dataValidation errorStyle="information" type="textLength" allowBlank="1" showInputMessage="1" showErrorMessage="1" error="XLBVal:6=121113962800&#13;&#10;" sqref="E57">
      <formula1>0</formula1>
      <formula2>300</formula2>
    </dataValidation>
    <dataValidation errorStyle="information" type="textLength" allowBlank="1" showInputMessage="1" showErrorMessage="1" error="XLBVal:6=4237404755&#13;&#10;" sqref="E105">
      <formula1>0</formula1>
      <formula2>300</formula2>
    </dataValidation>
    <dataValidation errorStyle="information" type="textLength" allowBlank="1" showInputMessage="1" showErrorMessage="1" error="XLBVal:6=3562404755&#13;&#10;" sqref="E106:F106">
      <formula1>0</formula1>
      <formula2>300</formula2>
    </dataValidation>
    <dataValidation errorStyle="information" type="textLength" allowBlank="1" showInputMessage="1" showErrorMessage="1" error="XLBVal:6=56283899849&#13;&#10;" sqref="F11">
      <formula1>0</formula1>
      <formula2>300</formula2>
    </dataValidation>
  </dataValidations>
  <printOptions horizontalCentered="1"/>
  <pageMargins left="0.32" right="0.25" top="0.5" bottom="0.2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Miss.Hang</dc:creator>
  <cp:keywords/>
  <dc:description/>
  <cp:lastModifiedBy>oanh.ltk</cp:lastModifiedBy>
  <cp:lastPrinted>2015-04-10T07:15:25Z</cp:lastPrinted>
  <dcterms:created xsi:type="dcterms:W3CDTF">2009-01-31T13:26:32Z</dcterms:created>
  <dcterms:modified xsi:type="dcterms:W3CDTF">2015-04-17T03:50:05Z</dcterms:modified>
  <cp:category/>
  <cp:version/>
  <cp:contentType/>
  <cp:contentStatus/>
</cp:coreProperties>
</file>